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60" windowWidth="15480" windowHeight="9210" tabRatio="950" firstSheet="2" activeTab="2"/>
  </bookViews>
  <sheets>
    <sheet name="Основное" sheetId="4" r:id="rId1"/>
    <sheet name="с ОПУ" sheetId="62" r:id="rId2"/>
    <sheet name="Набережная 1" sheetId="32" r:id="rId3"/>
    <sheet name="Лист1" sheetId="63" r:id="rId4"/>
  </sheets>
  <definedNames>
    <definedName name="_xlnm.Print_Area" localSheetId="2">'Набережная 1'!$A$1:$H$101</definedName>
    <definedName name="_xlnm.Print_Area" localSheetId="0">Основное!$A$1:$I$33</definedName>
  </definedNames>
  <calcPr calcId="124519"/>
</workbook>
</file>

<file path=xl/calcChain.xml><?xml version="1.0" encoding="utf-8"?>
<calcChain xmlns="http://schemas.openxmlformats.org/spreadsheetml/2006/main">
  <c r="G36" i="4"/>
  <c r="H71" i="32"/>
  <c r="M36" i="4"/>
  <c r="O36"/>
  <c r="I2" i="62"/>
  <c r="H34" i="32"/>
  <c r="H51"/>
  <c r="H65"/>
  <c r="H42"/>
  <c r="H35"/>
  <c r="H40"/>
  <c r="H67"/>
  <c r="H49"/>
  <c r="H64"/>
  <c r="H38"/>
  <c r="L35" i="4"/>
  <c r="K63" i="32"/>
  <c r="H68"/>
  <c r="H63" s="1"/>
  <c r="H61" s="1"/>
  <c r="K36" i="4"/>
  <c r="H70" i="32"/>
  <c r="H74"/>
  <c r="G44" i="4"/>
  <c r="C12" i="62"/>
  <c r="D20"/>
  <c r="H35" i="4"/>
  <c r="K35"/>
  <c r="H52" i="32"/>
  <c r="F92"/>
  <c r="F24"/>
  <c r="H24"/>
  <c r="C33" i="4"/>
  <c r="H47"/>
  <c r="H48"/>
  <c r="J17" i="62"/>
  <c r="J18"/>
  <c r="G52" i="4"/>
  <c r="E45" i="62"/>
  <c r="E43"/>
  <c r="E41"/>
  <c r="D45"/>
  <c r="D43"/>
  <c r="D41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2"/>
  <c r="E44"/>
  <c r="E46"/>
  <c r="E47"/>
  <c r="E48"/>
  <c r="E49"/>
  <c r="E50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2"/>
  <c r="D44"/>
  <c r="D46"/>
  <c r="D47"/>
  <c r="D48"/>
  <c r="D49"/>
  <c r="D50"/>
  <c r="C51"/>
  <c r="H41" i="4"/>
  <c r="H37"/>
  <c r="H40"/>
  <c r="H44"/>
  <c r="H49"/>
  <c r="H39"/>
  <c r="H43"/>
  <c r="H38"/>
  <c r="H42"/>
  <c r="H45"/>
  <c r="H46"/>
  <c r="H50"/>
  <c r="H36"/>
  <c r="H52"/>
  <c r="H78" i="32"/>
  <c r="H85"/>
  <c r="H84"/>
  <c r="H83"/>
  <c r="H82"/>
  <c r="H81"/>
  <c r="H80"/>
  <c r="H79"/>
  <c r="H77"/>
  <c r="H76"/>
  <c r="H75"/>
  <c r="H72"/>
  <c r="H69"/>
</calcChain>
</file>

<file path=xl/comments1.xml><?xml version="1.0" encoding="utf-8"?>
<comments xmlns="http://schemas.openxmlformats.org/spreadsheetml/2006/main">
  <authors>
    <author>Smeta</author>
    <author>1</author>
  </authors>
  <commentList>
    <comment ref="J35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материалы(веники,канцтовары…)</t>
        </r>
      </text>
    </comment>
    <comment ref="J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финансайти</t>
        </r>
      </text>
    </comment>
    <comment ref="L36" authorId="0">
      <text>
        <r>
          <rPr>
            <b/>
            <sz val="10"/>
            <color indexed="81"/>
            <rFont val="Tahoma"/>
            <family val="2"/>
            <charset val="204"/>
          </rPr>
          <t>догодаев</t>
        </r>
      </text>
    </comment>
    <comment ref="N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покос травы</t>
        </r>
      </text>
    </comment>
    <comment ref="F39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согласно приложения к договору</t>
        </r>
      </text>
    </comment>
    <comment ref="G43" authorId="0">
      <text>
        <r>
          <rPr>
            <sz val="10"/>
            <color indexed="81"/>
            <rFont val="Tahoma"/>
            <family val="2"/>
            <charset val="204"/>
          </rPr>
          <t>услуги гранит(справки еиркц, оплачено) или сч.62 кредит</t>
        </r>
      </text>
    </comment>
    <comment ref="G44" authorId="1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страх.лифта+(разница лифт и гранит)+ тех.обслуж.</t>
        </r>
      </text>
    </comment>
  </commentList>
</comments>
</file>

<file path=xl/sharedStrings.xml><?xml version="1.0" encoding="utf-8"?>
<sst xmlns="http://schemas.openxmlformats.org/spreadsheetml/2006/main" count="231" uniqueCount="160">
  <si>
    <t>Принят в управление - ноябрь 2008 г.</t>
  </si>
  <si>
    <t>Количество этажей - 9</t>
  </si>
  <si>
    <t>Количество подъездов - 2</t>
  </si>
  <si>
    <t>Количество квартир - 72</t>
  </si>
  <si>
    <t>№ п/п</t>
  </si>
  <si>
    <t>Вид</t>
  </si>
  <si>
    <t>Сумма, руб</t>
  </si>
  <si>
    <t>1</t>
  </si>
  <si>
    <t>Материалы</t>
  </si>
  <si>
    <t>2</t>
  </si>
  <si>
    <t>Услуги АДС</t>
  </si>
  <si>
    <t>Услуги по вывозу и утилизации ТБО</t>
  </si>
  <si>
    <t>Услуги ЕИРКЦ</t>
  </si>
  <si>
    <t>Заработная плата</t>
  </si>
  <si>
    <t>ВСЕГО:</t>
  </si>
  <si>
    <t>Фактические расходы</t>
  </si>
  <si>
    <t xml:space="preserve">по содержанию и текущему ремонту общего имущества дома - Всего: 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</si>
  <si>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</si>
  <si>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Адрес</t>
  </si>
  <si>
    <t>Площадь дома, кв.м.</t>
  </si>
  <si>
    <t>Статья</t>
  </si>
  <si>
    <t>ИТОГО:</t>
  </si>
  <si>
    <t>Успенка 23</t>
  </si>
  <si>
    <t>Набережная 1</t>
  </si>
  <si>
    <t>Набережная 2</t>
  </si>
  <si>
    <t>Набережная 3</t>
  </si>
  <si>
    <t>Набережная 5</t>
  </si>
  <si>
    <t>Набережная 7</t>
  </si>
  <si>
    <t>Набережная 9</t>
  </si>
  <si>
    <t>Набережная 10</t>
  </si>
  <si>
    <t>Набережная 11</t>
  </si>
  <si>
    <t>Набережная 12</t>
  </si>
  <si>
    <t>Набережная 13</t>
  </si>
  <si>
    <t>Набережная 17</t>
  </si>
  <si>
    <t>Садовая 2</t>
  </si>
  <si>
    <t>Садовая 4</t>
  </si>
  <si>
    <t>Садовая 6</t>
  </si>
  <si>
    <t>Садовая 8</t>
  </si>
  <si>
    <t>Садовая 12</t>
  </si>
  <si>
    <t>Садовая 16</t>
  </si>
  <si>
    <t>Садовая 18</t>
  </si>
  <si>
    <t>Садовая 19а</t>
  </si>
  <si>
    <t>Садовая 19б</t>
  </si>
  <si>
    <t>Садовая 19в</t>
  </si>
  <si>
    <t>Садовая 20</t>
  </si>
  <si>
    <t>Садовая 21</t>
  </si>
  <si>
    <t>Садовая 22</t>
  </si>
  <si>
    <t>Садовая 23</t>
  </si>
  <si>
    <t>Садовая 24</t>
  </si>
  <si>
    <t>Садовая 25</t>
  </si>
  <si>
    <t>Садовая 27</t>
  </si>
  <si>
    <t>Садовая 29</t>
  </si>
  <si>
    <t>Садовая 31</t>
  </si>
  <si>
    <t xml:space="preserve">Адрес дома - Набережная  1 </t>
  </si>
  <si>
    <t>Площадь подъезда - 594 кв. м</t>
  </si>
  <si>
    <t>Площадь подвала - 507 кв. м</t>
  </si>
  <si>
    <t>Площадь кровли - 545,2 кв. м</t>
  </si>
  <si>
    <t>Площадь газона - 280 кв. м</t>
  </si>
  <si>
    <t>Нормативная численность обслуживающего персонала  - 1,49 чел.</t>
  </si>
  <si>
    <t>Управляющая организация ООО "Благоустроенный город-1"</t>
  </si>
  <si>
    <t>Всего расходов</t>
  </si>
  <si>
    <t>Ст-ть 1м2,руб</t>
  </si>
  <si>
    <t>площадь</t>
  </si>
  <si>
    <t>Начисление на зарплату</t>
  </si>
  <si>
    <t>Налоги</t>
  </si>
  <si>
    <t>Услуги по ТБО</t>
  </si>
  <si>
    <t>Аренда произв.помещений</t>
  </si>
  <si>
    <t>Промывка сист.отопления</t>
  </si>
  <si>
    <t>Автотранспорт(ЗИЛ)</t>
  </si>
  <si>
    <t xml:space="preserve">Дератизация,дезинфекция </t>
  </si>
  <si>
    <t>Начисления на з/пл (20,2%)</t>
  </si>
  <si>
    <t>Аренда производственных помещений под ЖЭУ</t>
  </si>
  <si>
    <t>Дератизация, дезинфекция мест общего пользования</t>
  </si>
  <si>
    <t xml:space="preserve">Работы по договорам с подрядчиками </t>
  </si>
  <si>
    <t>Техническое обслуживание и ремонт лифтов ООО "Гранит"</t>
  </si>
  <si>
    <t>ЛИФТЫ</t>
  </si>
  <si>
    <t>ОПУ</t>
  </si>
  <si>
    <t>Охрана труда</t>
  </si>
  <si>
    <t>Работы по договорам на оказание услуг по ремонту общего имущества</t>
  </si>
  <si>
    <t>Тех. освидетельствование , страхование лифтов</t>
  </si>
  <si>
    <t>з/п дымоудаление</t>
  </si>
  <si>
    <t>начисление</t>
  </si>
  <si>
    <t>по вопросам обращаться по телефону ЖЭУ 4-05-76, 4-24-93</t>
  </si>
  <si>
    <t xml:space="preserve">эл. почта:blgorod@rambler.ru </t>
  </si>
  <si>
    <t>Остаток денежных средств на лицевом счете дома по статье текущий ремонт на начало периода, руб.</t>
  </si>
  <si>
    <t>Собрано по статье текущий ремонт, руб.</t>
  </si>
  <si>
    <t>Израсходовано по статье текущий ремонт, руб.</t>
  </si>
  <si>
    <t>Остаток денежных средств на лицевом счете дома по статье текущий ремонт на конец периода, руб.</t>
  </si>
  <si>
    <t>в т.ч:</t>
  </si>
  <si>
    <t>Таблица №1</t>
  </si>
  <si>
    <t xml:space="preserve">Все работы по текущему ремонту утверждены и подписаны советом МКД, </t>
  </si>
  <si>
    <t>Состав работ по текущему ремонту</t>
  </si>
  <si>
    <t>Таблица №2</t>
  </si>
  <si>
    <t>Сумма,руб.</t>
  </si>
  <si>
    <t>Таблица №3</t>
  </si>
  <si>
    <t>Промывка системы отопления и водоотведение</t>
  </si>
  <si>
    <t>Таблица №5</t>
  </si>
  <si>
    <t xml:space="preserve">ИП Шишкин </t>
  </si>
  <si>
    <t xml:space="preserve">Ростелеком </t>
  </si>
  <si>
    <t>Таблица №4</t>
  </si>
  <si>
    <t>полномочия которого установлены решением общего собрания собственников МКД.</t>
  </si>
  <si>
    <r>
      <t>www.reformagkh.ru</t>
    </r>
    <r>
      <rPr>
        <b/>
        <sz val="11"/>
        <rFont val="Arial Cyr"/>
        <charset val="204"/>
      </rPr>
      <t xml:space="preserve"> , на информационных досках</t>
    </r>
  </si>
  <si>
    <t xml:space="preserve"> об исполнении договора управления жилым домом №1 по ул.Набережная.</t>
  </si>
  <si>
    <t>ул.Набережная д.1</t>
  </si>
  <si>
    <t>Автотранспорт (ЗИЛ - перевозка крупногабаритных материалов от жилых домов)</t>
  </si>
  <si>
    <t>Отчет ООО "Благоустроенный город-1"</t>
  </si>
  <si>
    <t xml:space="preserve"> - содержание </t>
  </si>
  <si>
    <t xml:space="preserve"> - текущий ремонт </t>
  </si>
  <si>
    <t xml:space="preserve"> - вывоз ТБО </t>
  </si>
  <si>
    <t xml:space="preserve"> - содержание лифтов </t>
  </si>
  <si>
    <t>2,91 руб/м²</t>
  </si>
  <si>
    <t xml:space="preserve"> - утилизация ТБО </t>
  </si>
  <si>
    <r>
      <t xml:space="preserve">Информация размещена на сайте </t>
    </r>
    <r>
      <rPr>
        <b/>
        <u/>
        <sz val="11"/>
        <rFont val="Arial Cyr"/>
        <charset val="204"/>
      </rPr>
      <t>www.blgorod1.ru ,</t>
    </r>
    <r>
      <rPr>
        <b/>
        <sz val="11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</si>
  <si>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t>Начислено по статье текущий ремонт, руб.</t>
  </si>
  <si>
    <t>Дополнительные доходы ( реклама в лифте,размещение оборудования сотовой связи),руб.</t>
  </si>
  <si>
    <t>ремонт электрооборудования</t>
  </si>
  <si>
    <t>Замена электрооборудования (эл.лампы)</t>
  </si>
  <si>
    <t>содержание(лампы)</t>
  </si>
  <si>
    <t>ООО "Империал"</t>
  </si>
  <si>
    <t>Итого</t>
  </si>
  <si>
    <t>аренда</t>
  </si>
  <si>
    <t>ремонт сантехнический</t>
  </si>
  <si>
    <t>Замена загрузочного клапана</t>
  </si>
  <si>
    <t>Безтраншейная замена трубопровода водоотведения</t>
  </si>
  <si>
    <t>1,55 руб/м²</t>
  </si>
  <si>
    <t>Долг населения,руб.</t>
  </si>
  <si>
    <t xml:space="preserve">а также работы по программе энергосбержения (Таблица №2). </t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</si>
  <si>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</si>
  <si>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Доходы полученные от размещения рекламы и предоставления места под аренду в многоквартирном доме №1 по ул.Набережная представлены в таблице №5</t>
  </si>
  <si>
    <t>ООО "Лифтборт"</t>
  </si>
  <si>
    <t>Общая площадь квартир -3696,60 кв.м.</t>
  </si>
  <si>
    <t>Общая площадь дома - 4808 кв. м</t>
  </si>
  <si>
    <t>Смена вентилей,сгонов у труб-дов,полиэт.канал.труб</t>
  </si>
  <si>
    <t>Ремонт мусорных камер</t>
  </si>
  <si>
    <t>Финанс-Аити (бухгалтерские услуги)</t>
  </si>
  <si>
    <t>ИП Догодаев (доставка материалов)</t>
  </si>
  <si>
    <t>Средства за аренду</t>
  </si>
  <si>
    <t>Прочие</t>
  </si>
  <si>
    <t xml:space="preserve">за период: 2017 г. </t>
  </si>
  <si>
    <t>1,56 руб/м²</t>
  </si>
  <si>
    <t>0,66 руб/м²</t>
  </si>
  <si>
    <t>10,28 руб/м²</t>
  </si>
  <si>
    <r>
      <t xml:space="preserve">Тариф на жилищные услуги (содержание и текущий ремонт общего имущества), утвержденный постановлением Администрации                 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16,96 руб/м², </t>
    </r>
  </si>
  <si>
    <t>В таблице №1 приведено движение денежных средств по статье текущий ремонт  по лицевому счету дома №1 по ул.Набережная за 2017г.</t>
  </si>
  <si>
    <t>Движение денежных средств по статье текущий ремонт за 2017г.</t>
  </si>
  <si>
    <t>В 2017 году были произведены следующие виды работ по текущему ремонту,</t>
  </si>
  <si>
    <t>В ходе плановых осмотров, а также на основании обращений собственников помещений жилого дома №1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</si>
  <si>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 xml:space="preserve">Ремонт метал.изделий </t>
  </si>
  <si>
    <t xml:space="preserve">ремонт общестроительный </t>
  </si>
  <si>
    <t>Работы общестроительные (замки)</t>
  </si>
  <si>
    <t>Павлов В.В. (ремонт мусорных камер)</t>
  </si>
  <si>
    <t>Окраска мусорных контейнеров,скамеек</t>
  </si>
  <si>
    <t>Замена автоматических выключателей,проводов</t>
  </si>
  <si>
    <t>Покос травы</t>
  </si>
  <si>
    <t>Перечень выполненных работ</t>
  </si>
  <si>
    <t>Перечень выполненных работ по программе энергосбержения</t>
  </si>
  <si>
    <t>Работы по ремонту инженерного оборудования и других видов по содержанию общего имущества многоквартирного дома</t>
  </si>
  <si>
    <r>
      <t xml:space="preserve">Прочие </t>
    </r>
    <r>
      <rPr>
        <sz val="8"/>
        <rFont val="Arial"/>
        <family val="2"/>
        <charset val="204"/>
      </rPr>
      <t>(програмное обеспечение,штрафы,услуги банка)</t>
    </r>
  </si>
  <si>
    <t xml:space="preserve">Приоритеты работы ООО «Благоустроенный город-1»: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</si>
  <si>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«Благоустроенный город-1»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</si>
</sst>
</file>

<file path=xl/styles.xml><?xml version="1.0" encoding="utf-8"?>
<styleSheet xmlns="http://schemas.openxmlformats.org/spreadsheetml/2006/main">
  <numFmts count="1">
    <numFmt numFmtId="164" formatCode="0.0"/>
  </numFmts>
  <fonts count="40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Narrow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8"/>
      <name val="Arial Cyr"/>
      <charset val="204"/>
    </font>
    <font>
      <b/>
      <u/>
      <sz val="8"/>
      <name val="Arial Cyr"/>
      <charset val="204"/>
    </font>
    <font>
      <u/>
      <sz val="11"/>
      <color indexed="12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u/>
      <sz val="11"/>
      <name val="Arial Cyr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1"/>
      <color theme="1"/>
      <name val="Arial"/>
      <family val="2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>
      <alignment horizontal="left"/>
    </xf>
  </cellStyleXfs>
  <cellXfs count="213">
    <xf numFmtId="0" fontId="0" fillId="0" borderId="0" xfId="0"/>
    <xf numFmtId="0" fontId="3" fillId="0" borderId="0" xfId="2" applyFont="1">
      <alignment horizontal="left"/>
    </xf>
    <xf numFmtId="0" fontId="5" fillId="0" borderId="0" xfId="2" applyFont="1">
      <alignment horizontal="left"/>
    </xf>
    <xf numFmtId="0" fontId="6" fillId="0" borderId="0" xfId="2" applyFont="1">
      <alignment horizontal="left"/>
    </xf>
    <xf numFmtId="0" fontId="2" fillId="0" borderId="0" xfId="2" applyBorder="1">
      <alignment horizontal="left"/>
    </xf>
    <xf numFmtId="0" fontId="6" fillId="0" borderId="0" xfId="2" applyFont="1" applyBorder="1">
      <alignment horizontal="left"/>
    </xf>
    <xf numFmtId="0" fontId="9" fillId="0" borderId="0" xfId="2" applyFont="1">
      <alignment horizontal="left"/>
    </xf>
    <xf numFmtId="0" fontId="0" fillId="0" borderId="1" xfId="0" applyBorder="1" applyAlignment="1">
      <alignment wrapText="1"/>
    </xf>
    <xf numFmtId="0" fontId="0" fillId="0" borderId="1" xfId="0" applyBorder="1"/>
    <xf numFmtId="0" fontId="12" fillId="0" borderId="1" xfId="0" applyFont="1" applyBorder="1" applyAlignment="1">
      <alignment wrapText="1"/>
    </xf>
    <xf numFmtId="0" fontId="12" fillId="0" borderId="1" xfId="0" applyFont="1" applyBorder="1"/>
    <xf numFmtId="0" fontId="12" fillId="0" borderId="1" xfId="0" applyFont="1" applyFill="1" applyBorder="1"/>
    <xf numFmtId="0" fontId="4" fillId="0" borderId="0" xfId="2" applyFont="1" applyAlignment="1">
      <alignment horizontal="center"/>
    </xf>
    <xf numFmtId="0" fontId="12" fillId="0" borderId="1" xfId="0" applyFont="1" applyBorder="1" applyAlignment="1"/>
    <xf numFmtId="0" fontId="13" fillId="0" borderId="1" xfId="0" applyFont="1" applyBorder="1"/>
    <xf numFmtId="2" fontId="1" fillId="0" borderId="1" xfId="0" applyNumberFormat="1" applyFont="1" applyBorder="1" applyAlignment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1" fillId="0" borderId="1" xfId="0" applyNumberFormat="1" applyFont="1" applyBorder="1" applyAlignment="1"/>
    <xf numFmtId="0" fontId="9" fillId="0" borderId="0" xfId="2" applyFont="1" applyBorder="1">
      <alignment horizontal="left"/>
    </xf>
    <xf numFmtId="164" fontId="0" fillId="0" borderId="0" xfId="0" applyNumberFormat="1"/>
    <xf numFmtId="1" fontId="9" fillId="0" borderId="0" xfId="2" applyNumberFormat="1" applyFont="1" applyBorder="1" applyAlignment="1"/>
    <xf numFmtId="1" fontId="0" fillId="0" borderId="0" xfId="0" applyNumberFormat="1"/>
    <xf numFmtId="2" fontId="12" fillId="0" borderId="1" xfId="0" applyNumberFormat="1" applyFont="1" applyBorder="1" applyAlignment="1">
      <alignment wrapText="1"/>
    </xf>
    <xf numFmtId="2" fontId="0" fillId="0" borderId="1" xfId="0" applyNumberFormat="1" applyBorder="1"/>
    <xf numFmtId="2" fontId="12" fillId="0" borderId="1" xfId="0" applyNumberFormat="1" applyFont="1" applyBorder="1"/>
    <xf numFmtId="2" fontId="0" fillId="0" borderId="0" xfId="0" applyNumberFormat="1"/>
    <xf numFmtId="0" fontId="8" fillId="0" borderId="0" xfId="2" applyFont="1" applyAlignment="1">
      <alignment wrapText="1"/>
    </xf>
    <xf numFmtId="0" fontId="22" fillId="0" borderId="0" xfId="2" applyFont="1" applyAlignment="1"/>
    <xf numFmtId="0" fontId="21" fillId="0" borderId="0" xfId="2" applyFont="1" applyAlignment="1"/>
    <xf numFmtId="0" fontId="21" fillId="0" borderId="0" xfId="2" applyFont="1">
      <alignment horizontal="left"/>
    </xf>
    <xf numFmtId="0" fontId="23" fillId="0" borderId="0" xfId="2" applyFont="1" applyAlignment="1"/>
    <xf numFmtId="0" fontId="24" fillId="0" borderId="0" xfId="2" applyFont="1" applyAlignment="1">
      <alignment wrapText="1"/>
    </xf>
    <xf numFmtId="0" fontId="3" fillId="0" borderId="0" xfId="2" applyFont="1" applyAlignment="1"/>
    <xf numFmtId="0" fontId="25" fillId="0" borderId="0" xfId="2" applyFont="1">
      <alignment horizontal="left"/>
    </xf>
    <xf numFmtId="0" fontId="26" fillId="0" borderId="0" xfId="0" applyFont="1"/>
    <xf numFmtId="0" fontId="25" fillId="0" borderId="0" xfId="2" applyFont="1" applyAlignment="1"/>
    <xf numFmtId="0" fontId="4" fillId="0" borderId="0" xfId="2" applyFont="1">
      <alignment horizontal="left"/>
    </xf>
    <xf numFmtId="0" fontId="28" fillId="0" borderId="0" xfId="2" applyFont="1">
      <alignment horizontal="left"/>
    </xf>
    <xf numFmtId="0" fontId="29" fillId="0" borderId="0" xfId="0" applyFont="1"/>
    <xf numFmtId="0" fontId="30" fillId="0" borderId="0" xfId="0" applyFont="1"/>
    <xf numFmtId="0" fontId="0" fillId="0" borderId="0" xfId="0" applyBorder="1"/>
    <xf numFmtId="0" fontId="5" fillId="0" borderId="0" xfId="2" applyFont="1" applyBorder="1" applyAlignment="1"/>
    <xf numFmtId="0" fontId="4" fillId="0" borderId="1" xfId="2" applyFont="1" applyBorder="1" applyAlignment="1">
      <alignment horizontal="center" vertical="center"/>
    </xf>
    <xf numFmtId="0" fontId="28" fillId="0" borderId="0" xfId="2" applyFont="1" applyAlignment="1">
      <alignment horizontal="center"/>
    </xf>
    <xf numFmtId="0" fontId="4" fillId="0" borderId="0" xfId="2" applyFont="1" applyAlignment="1"/>
    <xf numFmtId="0" fontId="4" fillId="0" borderId="0" xfId="2" applyFont="1" applyBorder="1" applyAlignment="1"/>
    <xf numFmtId="0" fontId="25" fillId="0" borderId="1" xfId="2" applyFont="1" applyBorder="1" applyAlignment="1">
      <alignment horizontal="center"/>
    </xf>
    <xf numFmtId="0" fontId="25" fillId="0" borderId="2" xfId="2" applyFont="1" applyBorder="1" applyAlignment="1">
      <alignment horizontal="center"/>
    </xf>
    <xf numFmtId="0" fontId="28" fillId="0" borderId="0" xfId="2" applyFont="1" applyBorder="1">
      <alignment horizontal="left"/>
    </xf>
    <xf numFmtId="0" fontId="9" fillId="0" borderId="0" xfId="2" applyFont="1" applyBorder="1" applyAlignment="1"/>
    <xf numFmtId="0" fontId="28" fillId="0" borderId="0" xfId="2" applyFont="1" applyBorder="1" applyAlignment="1"/>
    <xf numFmtId="2" fontId="29" fillId="0" borderId="0" xfId="0" applyNumberFormat="1" applyFont="1" applyBorder="1" applyAlignment="1">
      <alignment horizontal="center" vertical="center" wrapText="1"/>
    </xf>
    <xf numFmtId="2" fontId="28" fillId="0" borderId="0" xfId="2" applyNumberFormat="1" applyFont="1" applyBorder="1" applyAlignment="1">
      <alignment horizontal="center"/>
    </xf>
    <xf numFmtId="2" fontId="29" fillId="0" borderId="0" xfId="0" applyNumberFormat="1" applyFont="1" applyBorder="1" applyAlignment="1">
      <alignment vertical="center" wrapText="1"/>
    </xf>
    <xf numFmtId="0" fontId="10" fillId="0" borderId="0" xfId="2" applyFont="1" applyAlignment="1">
      <alignment horizontal="center" wrapText="1"/>
    </xf>
    <xf numFmtId="0" fontId="10" fillId="0" borderId="0" xfId="2" applyFont="1" applyAlignment="1"/>
    <xf numFmtId="2" fontId="20" fillId="0" borderId="0" xfId="1" applyNumberFormat="1" applyFont="1" applyAlignment="1" applyProtection="1"/>
    <xf numFmtId="0" fontId="18" fillId="0" borderId="0" xfId="0" applyFont="1" applyAlignment="1"/>
    <xf numFmtId="0" fontId="19" fillId="0" borderId="0" xfId="0" applyFont="1" applyAlignment="1"/>
    <xf numFmtId="0" fontId="25" fillId="0" borderId="0" xfId="2" applyFont="1" applyAlignment="1">
      <alignment horizontal="left" wrapText="1"/>
    </xf>
    <xf numFmtId="0" fontId="28" fillId="0" borderId="0" xfId="2" applyFont="1" applyAlignment="1">
      <alignment horizontal="left"/>
    </xf>
    <xf numFmtId="0" fontId="23" fillId="0" borderId="0" xfId="2" applyFont="1" applyAlignment="1">
      <alignment vertical="center"/>
    </xf>
    <xf numFmtId="0" fontId="25" fillId="0" borderId="0" xfId="2" applyFont="1" applyAlignment="1">
      <alignment wrapText="1"/>
    </xf>
    <xf numFmtId="0" fontId="25" fillId="0" borderId="3" xfId="2" applyFont="1" applyBorder="1" applyAlignment="1"/>
    <xf numFmtId="0" fontId="25" fillId="0" borderId="4" xfId="2" applyFont="1" applyBorder="1" applyAlignment="1"/>
    <xf numFmtId="0" fontId="5" fillId="0" borderId="0" xfId="2" applyFont="1" applyAlignment="1">
      <alignment horizontal="left"/>
    </xf>
    <xf numFmtId="1" fontId="4" fillId="0" borderId="0" xfId="2" applyNumberFormat="1" applyFont="1" applyBorder="1" applyAlignment="1"/>
    <xf numFmtId="1" fontId="25" fillId="0" borderId="1" xfId="2" applyNumberFormat="1" applyFont="1" applyBorder="1" applyAlignment="1"/>
    <xf numFmtId="1" fontId="4" fillId="0" borderId="1" xfId="2" applyNumberFormat="1" applyFont="1" applyBorder="1" applyAlignment="1">
      <alignment horizontal="center"/>
    </xf>
    <xf numFmtId="1" fontId="25" fillId="0" borderId="1" xfId="2" applyNumberFormat="1" applyFont="1" applyBorder="1" applyAlignment="1">
      <alignment horizontal="center"/>
    </xf>
    <xf numFmtId="0" fontId="15" fillId="0" borderId="0" xfId="2" applyFont="1" applyAlignment="1">
      <alignment wrapText="1"/>
    </xf>
    <xf numFmtId="0" fontId="7" fillId="0" borderId="0" xfId="2" applyFont="1" applyAlignment="1"/>
    <xf numFmtId="0" fontId="25" fillId="0" borderId="0" xfId="2" applyFont="1" applyAlignment="1">
      <alignment horizontal="left"/>
    </xf>
    <xf numFmtId="0" fontId="15" fillId="0" borderId="0" xfId="2" applyFont="1" applyBorder="1" applyAlignment="1">
      <alignment horizontal="center" vertical="center" wrapText="1"/>
    </xf>
    <xf numFmtId="2" fontId="25" fillId="0" borderId="3" xfId="2" applyNumberFormat="1" applyFont="1" applyBorder="1" applyAlignment="1">
      <alignment horizontal="center" vertical="center"/>
    </xf>
    <xf numFmtId="2" fontId="26" fillId="0" borderId="3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2" fontId="26" fillId="0" borderId="0" xfId="0" applyNumberFormat="1" applyFont="1" applyBorder="1" applyAlignment="1">
      <alignment vertical="center"/>
    </xf>
    <xf numFmtId="0" fontId="25" fillId="0" borderId="0" xfId="2" applyFont="1" applyBorder="1" applyAlignment="1">
      <alignment wrapText="1"/>
    </xf>
    <xf numFmtId="1" fontId="15" fillId="0" borderId="1" xfId="2" applyNumberFormat="1" applyFont="1" applyBorder="1" applyAlignment="1"/>
    <xf numFmtId="1" fontId="25" fillId="0" borderId="1" xfId="2" applyNumberFormat="1" applyFont="1" applyBorder="1" applyAlignment="1">
      <alignment horizontal="right"/>
    </xf>
    <xf numFmtId="1" fontId="15" fillId="0" borderId="1" xfId="2" applyNumberFormat="1" applyFont="1" applyBorder="1" applyAlignment="1">
      <alignment horizontal="right"/>
    </xf>
    <xf numFmtId="0" fontId="25" fillId="0" borderId="4" xfId="2" applyFont="1" applyBorder="1" applyAlignment="1">
      <alignment horizontal="left"/>
    </xf>
    <xf numFmtId="0" fontId="25" fillId="0" borderId="5" xfId="2" applyFont="1" applyBorder="1" applyAlignment="1">
      <alignment horizontal="left"/>
    </xf>
    <xf numFmtId="0" fontId="25" fillId="0" borderId="3" xfId="2" applyFont="1" applyBorder="1" applyAlignment="1">
      <alignment horizontal="center" vertical="center" wrapText="1"/>
    </xf>
    <xf numFmtId="0" fontId="28" fillId="0" borderId="0" xfId="2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26" fillId="0" borderId="1" xfId="0" applyFont="1" applyBorder="1" applyAlignment="1">
      <alignment horizontal="center" vertical="center" wrapText="1"/>
    </xf>
    <xf numFmtId="2" fontId="26" fillId="0" borderId="1" xfId="0" applyNumberFormat="1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0" xfId="2" applyFont="1" applyBorder="1" applyAlignment="1">
      <alignment horizontal="center" vertical="center" wrapText="1"/>
    </xf>
    <xf numFmtId="0" fontId="28" fillId="0" borderId="0" xfId="2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/>
    </xf>
    <xf numFmtId="2" fontId="25" fillId="0" borderId="3" xfId="2" applyNumberFormat="1" applyFont="1" applyBorder="1" applyAlignment="1">
      <alignment horizontal="center"/>
    </xf>
    <xf numFmtId="2" fontId="25" fillId="0" borderId="1" xfId="2" applyNumberFormat="1" applyFont="1" applyBorder="1" applyAlignment="1">
      <alignment horizontal="center"/>
    </xf>
    <xf numFmtId="2" fontId="26" fillId="0" borderId="1" xfId="0" applyNumberFormat="1" applyFont="1" applyBorder="1" applyAlignment="1">
      <alignment horizontal="center" wrapText="1"/>
    </xf>
    <xf numFmtId="0" fontId="4" fillId="0" borderId="0" xfId="2" applyFont="1" applyAlignment="1">
      <alignment wrapText="1"/>
    </xf>
    <xf numFmtId="1" fontId="0" fillId="0" borderId="1" xfId="0" applyNumberFormat="1" applyBorder="1" applyAlignment="1">
      <alignment horizontal="right"/>
    </xf>
    <xf numFmtId="1" fontId="3" fillId="0" borderId="1" xfId="2" applyNumberFormat="1" applyFont="1" applyBorder="1" applyAlignment="1">
      <alignment horizontal="right"/>
    </xf>
    <xf numFmtId="0" fontId="25" fillId="0" borderId="0" xfId="2" applyFont="1" applyBorder="1" applyAlignment="1">
      <alignment horizontal="left"/>
    </xf>
    <xf numFmtId="1" fontId="3" fillId="0" borderId="0" xfId="2" applyNumberFormat="1" applyFont="1" applyBorder="1" applyAlignment="1">
      <alignment horizontal="right"/>
    </xf>
    <xf numFmtId="2" fontId="26" fillId="0" borderId="1" xfId="0" applyNumberFormat="1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 wrapText="1"/>
    </xf>
    <xf numFmtId="1" fontId="25" fillId="0" borderId="0" xfId="2" applyNumberFormat="1" applyFont="1" applyBorder="1" applyAlignment="1"/>
    <xf numFmtId="0" fontId="12" fillId="0" borderId="0" xfId="0" applyFont="1" applyBorder="1"/>
    <xf numFmtId="0" fontId="12" fillId="0" borderId="0" xfId="0" applyFont="1" applyBorder="1" applyAlignment="1">
      <alignment wrapText="1"/>
    </xf>
    <xf numFmtId="0" fontId="12" fillId="0" borderId="0" xfId="0" applyFont="1" applyBorder="1" applyAlignment="1"/>
    <xf numFmtId="0" fontId="13" fillId="0" borderId="0" xfId="0" applyFont="1" applyBorder="1"/>
    <xf numFmtId="1" fontId="0" fillId="0" borderId="0" xfId="0" applyNumberFormat="1" applyBorder="1"/>
    <xf numFmtId="2" fontId="1" fillId="0" borderId="0" xfId="0" applyNumberFormat="1" applyFont="1" applyBorder="1" applyAlignment="1"/>
    <xf numFmtId="1" fontId="1" fillId="0" borderId="0" xfId="0" applyNumberFormat="1" applyFont="1" applyBorder="1" applyAlignment="1"/>
    <xf numFmtId="0" fontId="13" fillId="0" borderId="0" xfId="0" applyFont="1" applyFill="1" applyBorder="1"/>
    <xf numFmtId="0" fontId="0" fillId="0" borderId="0" xfId="0" applyFill="1" applyBorder="1"/>
    <xf numFmtId="0" fontId="1" fillId="0" borderId="0" xfId="0" applyFont="1" applyBorder="1"/>
    <xf numFmtId="0" fontId="1" fillId="0" borderId="0" xfId="0" applyFont="1" applyFill="1" applyBorder="1"/>
    <xf numFmtId="1" fontId="1" fillId="0" borderId="0" xfId="0" applyNumberFormat="1" applyFont="1" applyFill="1" applyBorder="1" applyAlignment="1"/>
    <xf numFmtId="1" fontId="12" fillId="0" borderId="0" xfId="0" applyNumberFormat="1" applyFont="1" applyBorder="1"/>
    <xf numFmtId="2" fontId="12" fillId="0" borderId="0" xfId="0" applyNumberFormat="1" applyFont="1" applyBorder="1" applyAlignment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5" fillId="0" borderId="0" xfId="2" applyFont="1" applyAlignment="1"/>
    <xf numFmtId="0" fontId="27" fillId="0" borderId="0" xfId="0" applyFont="1" applyAlignment="1"/>
    <xf numFmtId="0" fontId="31" fillId="0" borderId="0" xfId="0" applyFont="1" applyAlignment="1"/>
    <xf numFmtId="0" fontId="5" fillId="0" borderId="0" xfId="2" applyFont="1" applyBorder="1">
      <alignment horizontal="left"/>
    </xf>
    <xf numFmtId="0" fontId="9" fillId="0" borderId="4" xfId="2" applyFont="1" applyBorder="1" applyAlignment="1"/>
    <xf numFmtId="0" fontId="35" fillId="0" borderId="1" xfId="0" applyFont="1" applyBorder="1"/>
    <xf numFmtId="0" fontId="35" fillId="0" borderId="1" xfId="0" applyFont="1" applyBorder="1" applyAlignment="1">
      <alignment wrapText="1"/>
    </xf>
    <xf numFmtId="0" fontId="35" fillId="0" borderId="1" xfId="0" applyFont="1" applyBorder="1" applyAlignment="1"/>
    <xf numFmtId="0" fontId="34" fillId="0" borderId="0" xfId="0" applyFont="1"/>
    <xf numFmtId="0" fontId="34" fillId="0" borderId="1" xfId="0" applyFont="1" applyBorder="1" applyAlignment="1">
      <alignment horizontal="center"/>
    </xf>
    <xf numFmtId="0" fontId="34" fillId="0" borderId="1" xfId="0" applyFont="1" applyBorder="1" applyAlignment="1">
      <alignment wrapText="1"/>
    </xf>
    <xf numFmtId="1" fontId="34" fillId="0" borderId="1" xfId="0" applyNumberFormat="1" applyFont="1" applyBorder="1"/>
    <xf numFmtId="2" fontId="34" fillId="0" borderId="1" xfId="0" applyNumberFormat="1" applyFont="1" applyBorder="1" applyAlignment="1"/>
    <xf numFmtId="1" fontId="34" fillId="0" borderId="1" xfId="0" applyNumberFormat="1" applyFont="1" applyBorder="1" applyAlignment="1"/>
    <xf numFmtId="1" fontId="34" fillId="0" borderId="6" xfId="0" applyNumberFormat="1" applyFont="1" applyFill="1" applyBorder="1"/>
    <xf numFmtId="1" fontId="34" fillId="0" borderId="1" xfId="0" applyNumberFormat="1" applyFont="1" applyFill="1" applyBorder="1"/>
    <xf numFmtId="1" fontId="35" fillId="0" borderId="1" xfId="0" applyNumberFormat="1" applyFont="1" applyBorder="1"/>
    <xf numFmtId="2" fontId="35" fillId="0" borderId="1" xfId="0" applyNumberFormat="1" applyFont="1" applyBorder="1" applyAlignment="1"/>
    <xf numFmtId="0" fontId="5" fillId="0" borderId="0" xfId="2" applyFont="1" applyAlignment="1">
      <alignment horizontal="center"/>
    </xf>
    <xf numFmtId="0" fontId="34" fillId="0" borderId="1" xfId="0" applyFont="1" applyBorder="1"/>
    <xf numFmtId="0" fontId="39" fillId="0" borderId="1" xfId="0" applyFont="1" applyBorder="1" applyAlignment="1">
      <alignment wrapText="1"/>
    </xf>
    <xf numFmtId="0" fontId="39" fillId="0" borderId="1" xfId="0" applyFont="1" applyFill="1" applyBorder="1" applyAlignment="1">
      <alignment wrapText="1"/>
    </xf>
    <xf numFmtId="1" fontId="34" fillId="0" borderId="3" xfId="0" applyNumberFormat="1" applyFont="1" applyBorder="1" applyAlignment="1"/>
    <xf numFmtId="2" fontId="34" fillId="0" borderId="1" xfId="0" applyNumberFormat="1" applyFont="1" applyBorder="1"/>
    <xf numFmtId="0" fontId="25" fillId="0" borderId="4" xfId="2" applyFont="1" applyBorder="1" applyAlignment="1">
      <alignment horizontal="left" vertical="center"/>
    </xf>
    <xf numFmtId="0" fontId="25" fillId="0" borderId="3" xfId="2" applyFont="1" applyBorder="1" applyAlignment="1">
      <alignment vertical="center"/>
    </xf>
    <xf numFmtId="0" fontId="25" fillId="0" borderId="4" xfId="2" applyFont="1" applyBorder="1" applyAlignment="1">
      <alignment vertical="center"/>
    </xf>
    <xf numFmtId="0" fontId="25" fillId="0" borderId="5" xfId="2" applyFont="1" applyBorder="1" applyAlignment="1">
      <alignment vertical="center"/>
    </xf>
    <xf numFmtId="0" fontId="7" fillId="0" borderId="0" xfId="2" applyFont="1">
      <alignment horizontal="left"/>
    </xf>
    <xf numFmtId="0" fontId="15" fillId="0" borderId="0" xfId="2" applyFont="1" applyAlignment="1">
      <alignment horizontal="center"/>
    </xf>
    <xf numFmtId="2" fontId="20" fillId="0" borderId="0" xfId="1" applyNumberFormat="1" applyFont="1" applyAlignment="1" applyProtection="1">
      <alignment horizontal="center"/>
    </xf>
    <xf numFmtId="0" fontId="27" fillId="0" borderId="0" xfId="0" applyFont="1" applyAlignment="1">
      <alignment horizontal="center"/>
    </xf>
    <xf numFmtId="0" fontId="8" fillId="0" borderId="0" xfId="2" applyFont="1" applyAlignment="1">
      <alignment horizontal="left" wrapText="1"/>
    </xf>
    <xf numFmtId="0" fontId="15" fillId="0" borderId="0" xfId="2" applyFont="1" applyAlignment="1">
      <alignment horizontal="center" wrapText="1"/>
    </xf>
    <xf numFmtId="0" fontId="6" fillId="0" borderId="0" xfId="2" applyFont="1" applyBorder="1" applyAlignment="1">
      <alignment horizontal="left"/>
    </xf>
    <xf numFmtId="2" fontId="29" fillId="0" borderId="0" xfId="0" applyNumberFormat="1" applyFont="1" applyBorder="1" applyAlignment="1">
      <alignment horizontal="left" vertical="center" wrapText="1"/>
    </xf>
    <xf numFmtId="0" fontId="25" fillId="0" borderId="3" xfId="2" applyFont="1" applyBorder="1" applyAlignment="1">
      <alignment horizontal="left"/>
    </xf>
    <xf numFmtId="0" fontId="25" fillId="0" borderId="4" xfId="2" applyFont="1" applyBorder="1" applyAlignment="1">
      <alignment horizontal="left"/>
    </xf>
    <xf numFmtId="0" fontId="25" fillId="0" borderId="5" xfId="2" applyFont="1" applyBorder="1" applyAlignment="1">
      <alignment horizontal="left"/>
    </xf>
    <xf numFmtId="0" fontId="31" fillId="0" borderId="0" xfId="0" applyFont="1" applyAlignment="1">
      <alignment horizontal="center"/>
    </xf>
    <xf numFmtId="0" fontId="23" fillId="0" borderId="0" xfId="2" applyFont="1" applyAlignment="1">
      <alignment horizontal="center" vertical="center"/>
    </xf>
    <xf numFmtId="0" fontId="23" fillId="0" borderId="0" xfId="2" applyFont="1" applyAlignment="1">
      <alignment horizontal="center"/>
    </xf>
    <xf numFmtId="0" fontId="25" fillId="0" borderId="0" xfId="2" applyFont="1" applyAlignment="1">
      <alignment horizontal="left" wrapText="1"/>
    </xf>
    <xf numFmtId="0" fontId="4" fillId="0" borderId="0" xfId="2" applyFont="1" applyAlignment="1">
      <alignment horizontal="center"/>
    </xf>
    <xf numFmtId="0" fontId="25" fillId="0" borderId="0" xfId="2" applyFont="1" applyAlignment="1">
      <alignment horizontal="justify" wrapText="1"/>
    </xf>
    <xf numFmtId="0" fontId="4" fillId="0" borderId="0" xfId="2" applyFont="1" applyAlignment="1">
      <alignment horizontal="center" wrapText="1"/>
    </xf>
    <xf numFmtId="0" fontId="5" fillId="0" borderId="0" xfId="2" applyFont="1" applyBorder="1">
      <alignment horizontal="left"/>
    </xf>
    <xf numFmtId="0" fontId="15" fillId="0" borderId="3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25" fillId="0" borderId="3" xfId="2" applyFont="1" applyBorder="1" applyAlignment="1">
      <alignment horizontal="left" wrapText="1"/>
    </xf>
    <xf numFmtId="0" fontId="25" fillId="0" borderId="4" xfId="2" applyFont="1" applyBorder="1" applyAlignment="1">
      <alignment horizontal="left" wrapText="1"/>
    </xf>
    <xf numFmtId="0" fontId="25" fillId="0" borderId="5" xfId="2" applyFont="1" applyBorder="1" applyAlignment="1">
      <alignment horizontal="left" wrapText="1"/>
    </xf>
    <xf numFmtId="0" fontId="25" fillId="0" borderId="3" xfId="2" applyFont="1" applyBorder="1" applyAlignment="1">
      <alignment horizontal="left" vertical="center"/>
    </xf>
    <xf numFmtId="0" fontId="25" fillId="0" borderId="4" xfId="2" applyFont="1" applyBorder="1" applyAlignment="1">
      <alignment horizontal="left" vertical="center"/>
    </xf>
    <xf numFmtId="0" fontId="25" fillId="0" borderId="5" xfId="2" applyFont="1" applyBorder="1" applyAlignment="1">
      <alignment horizontal="left" vertical="center"/>
    </xf>
    <xf numFmtId="0" fontId="28" fillId="0" borderId="0" xfId="2" applyFont="1">
      <alignment horizontal="left"/>
    </xf>
    <xf numFmtId="0" fontId="4" fillId="0" borderId="0" xfId="2" applyFont="1" applyBorder="1" applyAlignment="1">
      <alignment horizontal="center"/>
    </xf>
    <xf numFmtId="0" fontId="25" fillId="0" borderId="0" xfId="2" applyFont="1" applyBorder="1" applyAlignment="1">
      <alignment horizontal="left" wrapText="1"/>
    </xf>
    <xf numFmtId="0" fontId="15" fillId="0" borderId="7" xfId="2" applyFont="1" applyBorder="1" applyAlignment="1">
      <alignment horizontal="center" vertical="center" wrapText="1"/>
    </xf>
    <xf numFmtId="0" fontId="15" fillId="0" borderId="13" xfId="2" applyFont="1" applyBorder="1" applyAlignment="1">
      <alignment horizontal="center" vertical="center" wrapText="1"/>
    </xf>
    <xf numFmtId="0" fontId="15" fillId="0" borderId="8" xfId="2" applyFont="1" applyBorder="1" applyAlignment="1">
      <alignment horizontal="center" vertical="center" wrapText="1"/>
    </xf>
    <xf numFmtId="0" fontId="15" fillId="0" borderId="14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vertical="center" wrapText="1"/>
    </xf>
    <xf numFmtId="0" fontId="5" fillId="0" borderId="0" xfId="2" applyFont="1">
      <alignment horizontal="left"/>
    </xf>
    <xf numFmtId="0" fontId="14" fillId="0" borderId="1" xfId="0" applyFont="1" applyBorder="1" applyAlignment="1">
      <alignment horizontal="center" vertical="center" wrapText="1"/>
    </xf>
    <xf numFmtId="0" fontId="9" fillId="0" borderId="3" xfId="2" applyNumberFormat="1" applyFont="1" applyBorder="1" applyAlignment="1">
      <alignment horizontal="left" wrapText="1"/>
    </xf>
    <xf numFmtId="0" fontId="9" fillId="0" borderId="4" xfId="2" applyNumberFormat="1" applyFont="1" applyBorder="1" applyAlignment="1">
      <alignment horizontal="left" wrapText="1"/>
    </xf>
    <xf numFmtId="0" fontId="5" fillId="0" borderId="0" xfId="2" applyFont="1" applyBorder="1" applyAlignment="1">
      <alignment horizontal="right"/>
    </xf>
    <xf numFmtId="0" fontId="2" fillId="0" borderId="0" xfId="2" applyBorder="1">
      <alignment horizontal="left"/>
    </xf>
    <xf numFmtId="0" fontId="25" fillId="0" borderId="3" xfId="2" applyFont="1" applyBorder="1" applyAlignment="1">
      <alignment horizontal="center"/>
    </xf>
    <xf numFmtId="0" fontId="25" fillId="0" borderId="4" xfId="2" applyFont="1" applyBorder="1" applyAlignment="1">
      <alignment horizontal="center"/>
    </xf>
    <xf numFmtId="0" fontId="25" fillId="0" borderId="5" xfId="2" applyFont="1" applyBorder="1" applyAlignment="1">
      <alignment horizontal="center"/>
    </xf>
    <xf numFmtId="0" fontId="15" fillId="0" borderId="5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28" fillId="0" borderId="11" xfId="2" applyFont="1" applyBorder="1" applyAlignment="1">
      <alignment horizontal="left"/>
    </xf>
    <xf numFmtId="0" fontId="28" fillId="0" borderId="12" xfId="2" applyFont="1" applyBorder="1" applyAlignment="1">
      <alignment horizontal="left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2" fontId="25" fillId="0" borderId="3" xfId="2" applyNumberFormat="1" applyFont="1" applyBorder="1" applyAlignment="1">
      <alignment horizontal="center" vertical="center"/>
    </xf>
    <xf numFmtId="2" fontId="25" fillId="0" borderId="4" xfId="2" applyNumberFormat="1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blgorod@rambler.ru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13"/>
    <pageSetUpPr fitToPage="1"/>
  </sheetPr>
  <dimension ref="A1:Q74"/>
  <sheetViews>
    <sheetView topLeftCell="E25" zoomScale="110" zoomScaleNormal="110" zoomScaleSheetLayoutView="100" workbookViewId="0">
      <selection activeCell="M43" sqref="M43"/>
    </sheetView>
  </sheetViews>
  <sheetFormatPr defaultRowHeight="12.75"/>
  <cols>
    <col min="1" max="1" width="4.5703125" customWidth="1"/>
    <col min="2" max="2" width="16.42578125" customWidth="1"/>
    <col min="3" max="3" width="11.140625" style="26" customWidth="1"/>
    <col min="4" max="4" width="11.5703125" customWidth="1"/>
    <col min="5" max="5" width="7" customWidth="1"/>
    <col min="6" max="6" width="34.5703125" customWidth="1"/>
    <col min="7" max="7" width="12.5703125" customWidth="1"/>
    <col min="8" max="8" width="13.7109375" customWidth="1"/>
    <col min="9" max="9" width="12.140625" customWidth="1"/>
    <col min="12" max="12" width="9.42578125" bestFit="1" customWidth="1"/>
    <col min="13" max="13" width="9.7109375" bestFit="1" customWidth="1"/>
  </cols>
  <sheetData>
    <row r="1" spans="1:10" ht="24.75" customHeight="1">
      <c r="A1" s="7" t="s">
        <v>4</v>
      </c>
      <c r="B1" s="9" t="s">
        <v>18</v>
      </c>
      <c r="C1" s="23" t="s">
        <v>19</v>
      </c>
      <c r="D1" s="119"/>
      <c r="E1" s="41"/>
      <c r="F1" s="105"/>
      <c r="G1" s="106"/>
      <c r="H1" s="106"/>
      <c r="I1" s="107"/>
      <c r="J1" s="41"/>
    </row>
    <row r="2" spans="1:10">
      <c r="A2" s="8">
        <v>1</v>
      </c>
      <c r="B2" s="8" t="s">
        <v>23</v>
      </c>
      <c r="C2" s="24">
        <v>3696.6</v>
      </c>
      <c r="D2" s="41"/>
      <c r="E2" s="120"/>
      <c r="F2" s="108"/>
      <c r="G2" s="109"/>
      <c r="H2" s="110"/>
      <c r="I2" s="111"/>
      <c r="J2" s="41"/>
    </row>
    <row r="3" spans="1:10">
      <c r="A3" s="8">
        <v>2</v>
      </c>
      <c r="B3" s="8" t="s">
        <v>24</v>
      </c>
      <c r="C3" s="24">
        <v>7319.94</v>
      </c>
      <c r="D3" s="41"/>
      <c r="E3" s="120"/>
      <c r="F3" s="108"/>
      <c r="G3" s="41"/>
      <c r="H3" s="110"/>
      <c r="I3" s="111"/>
      <c r="J3" s="41"/>
    </row>
    <row r="4" spans="1:10">
      <c r="A4" s="8">
        <v>3</v>
      </c>
      <c r="B4" s="8" t="s">
        <v>25</v>
      </c>
      <c r="C4" s="24">
        <v>3698.5</v>
      </c>
      <c r="D4" s="41"/>
      <c r="E4" s="120"/>
      <c r="F4" s="108"/>
      <c r="G4" s="41"/>
      <c r="H4" s="110"/>
      <c r="I4" s="111"/>
      <c r="J4" s="41"/>
    </row>
    <row r="5" spans="1:10">
      <c r="A5" s="8">
        <v>4</v>
      </c>
      <c r="B5" s="8" t="s">
        <v>26</v>
      </c>
      <c r="C5" s="24">
        <v>3720</v>
      </c>
      <c r="D5" s="41"/>
      <c r="E5" s="120"/>
      <c r="F5" s="108"/>
      <c r="G5" s="41"/>
      <c r="H5" s="110"/>
      <c r="I5" s="111"/>
      <c r="J5" s="41"/>
    </row>
    <row r="6" spans="1:10">
      <c r="A6" s="8">
        <v>5</v>
      </c>
      <c r="B6" s="8" t="s">
        <v>27</v>
      </c>
      <c r="C6" s="24">
        <v>10961.46</v>
      </c>
      <c r="D6" s="41"/>
      <c r="E6" s="120"/>
      <c r="F6" s="112"/>
      <c r="G6" s="41"/>
      <c r="H6" s="110"/>
      <c r="I6" s="111"/>
      <c r="J6" s="41"/>
    </row>
    <row r="7" spans="1:10">
      <c r="A7" s="8">
        <v>6</v>
      </c>
      <c r="B7" s="8" t="s">
        <v>28</v>
      </c>
      <c r="C7" s="24">
        <v>10949.9</v>
      </c>
      <c r="D7" s="41"/>
      <c r="E7" s="120"/>
      <c r="F7" s="108"/>
      <c r="G7" s="41"/>
      <c r="H7" s="110"/>
      <c r="I7" s="111"/>
      <c r="J7" s="41"/>
    </row>
    <row r="8" spans="1:10">
      <c r="A8" s="8">
        <v>7</v>
      </c>
      <c r="B8" s="8" t="s">
        <v>29</v>
      </c>
      <c r="C8" s="24">
        <v>4183.5</v>
      </c>
      <c r="D8" s="41"/>
      <c r="E8" s="120"/>
      <c r="F8" s="108"/>
      <c r="G8" s="41"/>
      <c r="H8" s="110"/>
      <c r="I8" s="111"/>
      <c r="J8" s="41"/>
    </row>
    <row r="9" spans="1:10">
      <c r="A9" s="8">
        <v>8</v>
      </c>
      <c r="B9" s="8" t="s">
        <v>30</v>
      </c>
      <c r="C9" s="24">
        <v>7333.4</v>
      </c>
      <c r="D9" s="41"/>
      <c r="E9" s="120"/>
      <c r="F9" s="108"/>
      <c r="G9" s="41"/>
      <c r="H9" s="110"/>
      <c r="I9" s="111"/>
      <c r="J9" s="41"/>
    </row>
    <row r="10" spans="1:10">
      <c r="A10" s="8">
        <v>9</v>
      </c>
      <c r="B10" s="8" t="s">
        <v>31</v>
      </c>
      <c r="C10" s="24">
        <v>5445.19</v>
      </c>
      <c r="D10" s="41"/>
      <c r="E10" s="120"/>
      <c r="F10" s="108"/>
      <c r="G10" s="41"/>
      <c r="H10" s="110"/>
      <c r="I10" s="111"/>
      <c r="J10" s="41"/>
    </row>
    <row r="11" spans="1:10">
      <c r="A11" s="8">
        <v>10</v>
      </c>
      <c r="B11" s="8" t="s">
        <v>32</v>
      </c>
      <c r="C11" s="24">
        <v>10802.7</v>
      </c>
      <c r="D11" s="41"/>
      <c r="E11" s="120"/>
      <c r="F11" s="108"/>
      <c r="G11" s="41"/>
      <c r="H11" s="110"/>
      <c r="I11" s="111"/>
      <c r="J11" s="41"/>
    </row>
    <row r="12" spans="1:10">
      <c r="A12" s="8">
        <v>11</v>
      </c>
      <c r="B12" s="8" t="s">
        <v>33</v>
      </c>
      <c r="C12" s="24">
        <v>9239.51</v>
      </c>
      <c r="D12" s="41"/>
      <c r="E12" s="120"/>
      <c r="F12" s="108"/>
      <c r="G12" s="41"/>
      <c r="H12" s="110"/>
      <c r="I12" s="111"/>
      <c r="J12" s="41"/>
    </row>
    <row r="13" spans="1:10">
      <c r="A13" s="8">
        <v>12</v>
      </c>
      <c r="B13" s="8" t="s">
        <v>34</v>
      </c>
      <c r="C13" s="24">
        <v>9143.15</v>
      </c>
      <c r="D13" s="41"/>
      <c r="E13" s="120"/>
      <c r="F13" s="108"/>
      <c r="G13" s="41"/>
      <c r="H13" s="110"/>
      <c r="I13" s="111"/>
      <c r="J13" s="41"/>
    </row>
    <row r="14" spans="1:10">
      <c r="A14" s="8">
        <v>13</v>
      </c>
      <c r="B14" s="8" t="s">
        <v>35</v>
      </c>
      <c r="C14" s="24">
        <v>16477.78</v>
      </c>
      <c r="D14" s="41"/>
      <c r="E14" s="120"/>
      <c r="F14" s="41"/>
      <c r="G14" s="113"/>
      <c r="H14" s="110"/>
      <c r="I14" s="111"/>
      <c r="J14" s="41"/>
    </row>
    <row r="15" spans="1:10">
      <c r="A15" s="8">
        <v>14</v>
      </c>
      <c r="B15" s="8" t="s">
        <v>36</v>
      </c>
      <c r="C15" s="24">
        <v>5385.4</v>
      </c>
      <c r="D15" s="41"/>
      <c r="E15" s="120"/>
      <c r="F15" s="108"/>
      <c r="G15" s="41"/>
      <c r="H15" s="110"/>
      <c r="I15" s="111"/>
      <c r="J15" s="41"/>
    </row>
    <row r="16" spans="1:10">
      <c r="A16" s="8">
        <v>15</v>
      </c>
      <c r="B16" s="8" t="s">
        <v>37</v>
      </c>
      <c r="C16" s="24">
        <v>9294.9</v>
      </c>
      <c r="D16" s="41"/>
      <c r="E16" s="120"/>
      <c r="F16" s="108"/>
      <c r="G16" s="114"/>
      <c r="H16" s="110"/>
      <c r="I16" s="111"/>
      <c r="J16" s="41"/>
    </row>
    <row r="17" spans="1:10">
      <c r="A17" s="8">
        <v>16</v>
      </c>
      <c r="B17" s="8" t="s">
        <v>38</v>
      </c>
      <c r="C17" s="24">
        <v>5493.8</v>
      </c>
      <c r="D17" s="41"/>
      <c r="E17" s="120"/>
      <c r="F17" s="112"/>
      <c r="G17" s="115"/>
      <c r="H17" s="110"/>
      <c r="I17" s="111"/>
      <c r="J17" s="41"/>
    </row>
    <row r="18" spans="1:10">
      <c r="A18" s="8">
        <v>17</v>
      </c>
      <c r="B18" s="8" t="s">
        <v>39</v>
      </c>
      <c r="C18" s="24">
        <v>11296.7</v>
      </c>
      <c r="D18" s="41"/>
      <c r="E18" s="120"/>
      <c r="F18" s="112"/>
      <c r="G18" s="115"/>
      <c r="H18" s="110"/>
      <c r="I18" s="111"/>
      <c r="J18" s="41"/>
    </row>
    <row r="19" spans="1:10">
      <c r="A19" s="8">
        <v>18</v>
      </c>
      <c r="B19" s="8" t="s">
        <v>40</v>
      </c>
      <c r="C19" s="24">
        <v>9235.7000000000007</v>
      </c>
      <c r="D19" s="41"/>
      <c r="E19" s="120"/>
      <c r="F19" s="112"/>
      <c r="G19" s="115"/>
      <c r="H19" s="110"/>
      <c r="I19" s="116"/>
      <c r="J19" s="41"/>
    </row>
    <row r="20" spans="1:10">
      <c r="A20" s="8">
        <v>19</v>
      </c>
      <c r="B20" s="8" t="s">
        <v>41</v>
      </c>
      <c r="C20" s="24">
        <v>4408.2</v>
      </c>
      <c r="D20" s="41"/>
      <c r="E20" s="120"/>
      <c r="F20" s="105"/>
      <c r="G20" s="117"/>
      <c r="H20" s="118"/>
      <c r="I20" s="107"/>
      <c r="J20" s="41"/>
    </row>
    <row r="21" spans="1:10">
      <c r="A21" s="8">
        <v>20</v>
      </c>
      <c r="B21" s="8" t="s">
        <v>42</v>
      </c>
      <c r="C21" s="24">
        <v>4463.8</v>
      </c>
      <c r="D21" s="41"/>
      <c r="E21" s="120"/>
    </row>
    <row r="22" spans="1:10">
      <c r="A22" s="8">
        <v>21</v>
      </c>
      <c r="B22" s="8" t="s">
        <v>43</v>
      </c>
      <c r="C22" s="24">
        <v>6168.9</v>
      </c>
      <c r="D22" s="41"/>
      <c r="E22" s="120"/>
    </row>
    <row r="23" spans="1:10">
      <c r="A23" s="8">
        <v>22</v>
      </c>
      <c r="B23" s="8" t="s">
        <v>44</v>
      </c>
      <c r="C23" s="24">
        <v>8664.9</v>
      </c>
      <c r="D23" s="41"/>
      <c r="E23" s="120"/>
    </row>
    <row r="24" spans="1:10">
      <c r="A24" s="8">
        <v>23</v>
      </c>
      <c r="B24" s="8" t="s">
        <v>45</v>
      </c>
      <c r="C24" s="24">
        <v>6313.24</v>
      </c>
      <c r="D24" s="41"/>
      <c r="E24" s="120"/>
    </row>
    <row r="25" spans="1:10">
      <c r="A25" s="8">
        <v>24</v>
      </c>
      <c r="B25" s="8" t="s">
        <v>46</v>
      </c>
      <c r="C25" s="24">
        <v>6413.8</v>
      </c>
      <c r="D25" s="41"/>
      <c r="E25" s="120"/>
    </row>
    <row r="26" spans="1:10">
      <c r="A26" s="8">
        <v>25</v>
      </c>
      <c r="B26" s="8" t="s">
        <v>47</v>
      </c>
      <c r="C26" s="24">
        <v>4233.8999999999996</v>
      </c>
      <c r="D26" s="41"/>
      <c r="E26" s="120"/>
    </row>
    <row r="27" spans="1:10">
      <c r="A27" s="8">
        <v>26</v>
      </c>
      <c r="B27" s="8" t="s">
        <v>48</v>
      </c>
      <c r="C27" s="24">
        <v>6293.5</v>
      </c>
      <c r="D27" s="41"/>
      <c r="E27" s="120"/>
    </row>
    <row r="28" spans="1:10">
      <c r="A28" s="8">
        <v>27</v>
      </c>
      <c r="B28" s="8" t="s">
        <v>49</v>
      </c>
      <c r="C28" s="24">
        <v>3636.5</v>
      </c>
      <c r="D28" s="41"/>
      <c r="E28" s="120"/>
    </row>
    <row r="29" spans="1:10">
      <c r="A29" s="8">
        <v>28</v>
      </c>
      <c r="B29" s="8" t="s">
        <v>50</v>
      </c>
      <c r="C29" s="24">
        <v>5513.4</v>
      </c>
      <c r="D29" s="41"/>
      <c r="E29" s="120"/>
    </row>
    <row r="30" spans="1:10">
      <c r="A30" s="8">
        <v>29</v>
      </c>
      <c r="B30" s="8" t="s">
        <v>51</v>
      </c>
      <c r="C30" s="24">
        <v>6302</v>
      </c>
      <c r="D30" s="41"/>
      <c r="E30" s="120"/>
    </row>
    <row r="31" spans="1:10">
      <c r="A31" s="8">
        <v>30</v>
      </c>
      <c r="B31" s="8" t="s">
        <v>52</v>
      </c>
      <c r="C31" s="24">
        <v>4220.18</v>
      </c>
      <c r="D31" s="41"/>
      <c r="E31" s="120"/>
    </row>
    <row r="32" spans="1:10">
      <c r="A32" s="8">
        <v>31</v>
      </c>
      <c r="B32" s="8" t="s">
        <v>22</v>
      </c>
      <c r="C32" s="24">
        <v>6255.95</v>
      </c>
      <c r="D32" s="41"/>
      <c r="E32" s="120"/>
    </row>
    <row r="33" spans="1:15">
      <c r="A33" s="8"/>
      <c r="B33" s="11" t="s">
        <v>14</v>
      </c>
      <c r="C33" s="25">
        <f>SUM(C2:C32)</f>
        <v>216566.39999999997</v>
      </c>
      <c r="D33" s="105"/>
      <c r="E33" s="121"/>
    </row>
    <row r="34" spans="1:15" ht="31.5">
      <c r="E34" s="141" t="s">
        <v>4</v>
      </c>
      <c r="F34" s="127" t="s">
        <v>20</v>
      </c>
      <c r="G34" s="128" t="s">
        <v>60</v>
      </c>
      <c r="H34" s="128" t="s">
        <v>61</v>
      </c>
      <c r="I34" s="129" t="s">
        <v>62</v>
      </c>
      <c r="J34" s="130"/>
      <c r="K34" s="130"/>
      <c r="L34" s="130"/>
      <c r="M34" s="130"/>
    </row>
    <row r="35" spans="1:15" ht="15.75">
      <c r="E35" s="131">
        <v>1</v>
      </c>
      <c r="F35" s="142" t="s">
        <v>8</v>
      </c>
      <c r="G35" s="133">
        <v>1668518</v>
      </c>
      <c r="H35" s="134">
        <f>G35/I35</f>
        <v>7.704417675133354</v>
      </c>
      <c r="I35" s="144">
        <v>216566.39999999999</v>
      </c>
      <c r="J35" s="141">
        <v>492336</v>
      </c>
      <c r="K35" s="145">
        <f>J35/I35</f>
        <v>2.273372046633273</v>
      </c>
      <c r="L35" s="133">
        <f>G35+J35</f>
        <v>2160854</v>
      </c>
      <c r="M35" s="141"/>
    </row>
    <row r="36" spans="1:15" ht="31.5">
      <c r="E36" s="131">
        <v>2</v>
      </c>
      <c r="F36" s="143" t="s">
        <v>73</v>
      </c>
      <c r="G36" s="133">
        <f>N36+L36+J36+2213903</f>
        <v>2827503</v>
      </c>
      <c r="H36" s="134">
        <f t="shared" ref="H36:H50" si="0">G36/I36</f>
        <v>13.056055787047299</v>
      </c>
      <c r="I36" s="144">
        <v>216566.39999999999</v>
      </c>
      <c r="J36" s="141">
        <v>235000</v>
      </c>
      <c r="K36" s="145">
        <f>J36/I36</f>
        <v>1.0851175436263427</v>
      </c>
      <c r="L36" s="141">
        <v>153000</v>
      </c>
      <c r="M36" s="145">
        <f>L36/I36</f>
        <v>0.70648078372268275</v>
      </c>
      <c r="N36" s="141">
        <v>225600</v>
      </c>
      <c r="O36" s="145">
        <f>N36/I36</f>
        <v>1.0417128418812891</v>
      </c>
    </row>
    <row r="37" spans="1:15" ht="15.75">
      <c r="E37" s="131">
        <v>3</v>
      </c>
      <c r="F37" s="132" t="s">
        <v>67</v>
      </c>
      <c r="G37" s="133">
        <v>0</v>
      </c>
      <c r="H37" s="134">
        <f t="shared" si="0"/>
        <v>0</v>
      </c>
      <c r="I37" s="135">
        <v>216566.39999999999</v>
      </c>
      <c r="J37" s="130"/>
      <c r="K37" s="130"/>
      <c r="L37" s="130"/>
      <c r="M37" s="130"/>
    </row>
    <row r="38" spans="1:15" ht="15.75">
      <c r="E38" s="131">
        <v>4</v>
      </c>
      <c r="F38" s="142" t="s">
        <v>10</v>
      </c>
      <c r="G38" s="133">
        <v>1657195</v>
      </c>
      <c r="H38" s="134">
        <f t="shared" si="0"/>
        <v>7.6521334796164133</v>
      </c>
      <c r="I38" s="135">
        <v>216566.39999999999</v>
      </c>
      <c r="J38" s="130"/>
      <c r="K38" s="130"/>
      <c r="L38" s="130"/>
      <c r="M38" s="130"/>
    </row>
    <row r="39" spans="1:15" ht="15.75">
      <c r="E39" s="131">
        <v>5</v>
      </c>
      <c r="F39" s="142" t="s">
        <v>69</v>
      </c>
      <c r="G39" s="133">
        <v>0</v>
      </c>
      <c r="H39" s="134">
        <f t="shared" si="0"/>
        <v>0</v>
      </c>
      <c r="I39" s="135">
        <v>216566.39999999999</v>
      </c>
      <c r="J39" s="130"/>
      <c r="K39" s="130"/>
      <c r="L39" s="130"/>
      <c r="M39" s="130"/>
      <c r="O39" s="145"/>
    </row>
    <row r="40" spans="1:15" ht="15.75">
      <c r="E40" s="131">
        <v>6</v>
      </c>
      <c r="F40" s="142" t="s">
        <v>65</v>
      </c>
      <c r="G40" s="133">
        <v>5706504</v>
      </c>
      <c r="H40" s="134">
        <f t="shared" si="0"/>
        <v>26.349904694357019</v>
      </c>
      <c r="I40" s="135">
        <v>216566.39999999999</v>
      </c>
      <c r="J40" s="130"/>
      <c r="K40" s="130"/>
      <c r="L40" s="130"/>
      <c r="M40" s="130"/>
    </row>
    <row r="41" spans="1:15" ht="15.75">
      <c r="E41" s="131">
        <v>7</v>
      </c>
      <c r="F41" s="142" t="s">
        <v>68</v>
      </c>
      <c r="G41" s="133">
        <v>398412</v>
      </c>
      <c r="H41" s="134">
        <f t="shared" si="0"/>
        <v>1.839675960813866</v>
      </c>
      <c r="I41" s="135">
        <v>216566.39999999999</v>
      </c>
      <c r="J41" s="130"/>
      <c r="K41" s="130"/>
      <c r="L41" s="130"/>
      <c r="M41" s="130"/>
    </row>
    <row r="42" spans="1:15" ht="15.75">
      <c r="E42" s="131">
        <v>8</v>
      </c>
      <c r="F42" s="142" t="s">
        <v>12</v>
      </c>
      <c r="G42" s="133">
        <v>2731647</v>
      </c>
      <c r="H42" s="134">
        <f t="shared" si="0"/>
        <v>12.613438649762845</v>
      </c>
      <c r="I42" s="135">
        <v>216566.39999999999</v>
      </c>
      <c r="J42" s="130"/>
      <c r="K42" s="130"/>
      <c r="L42" s="130"/>
      <c r="M42" s="130"/>
    </row>
    <row r="43" spans="1:15" ht="31.5">
      <c r="E43" s="131">
        <v>9</v>
      </c>
      <c r="F43" s="142" t="s">
        <v>74</v>
      </c>
      <c r="G43" s="136">
        <v>6811268</v>
      </c>
      <c r="H43" s="134">
        <f t="shared" si="0"/>
        <v>31.451176175066863</v>
      </c>
      <c r="I43" s="135">
        <v>216566.39999999999</v>
      </c>
      <c r="J43" s="130"/>
      <c r="K43" s="130"/>
      <c r="L43" s="130"/>
      <c r="M43" s="130"/>
    </row>
    <row r="44" spans="1:15" ht="15.75">
      <c r="E44" s="131">
        <v>10</v>
      </c>
      <c r="F44" s="142" t="s">
        <v>75</v>
      </c>
      <c r="G44" s="133">
        <f>30300+723321+659600</f>
        <v>1413221</v>
      </c>
      <c r="H44" s="134">
        <f t="shared" si="0"/>
        <v>6.5255782983879307</v>
      </c>
      <c r="I44" s="135">
        <v>216566.39999999999</v>
      </c>
      <c r="J44" s="130"/>
      <c r="K44" s="130"/>
      <c r="L44" s="130"/>
      <c r="M44" s="130"/>
    </row>
    <row r="45" spans="1:15" ht="15.75">
      <c r="E45" s="131">
        <v>11</v>
      </c>
      <c r="F45" s="142" t="s">
        <v>66</v>
      </c>
      <c r="G45" s="133">
        <v>236680</v>
      </c>
      <c r="H45" s="134">
        <f t="shared" si="0"/>
        <v>1.0928749796829056</v>
      </c>
      <c r="I45" s="135">
        <v>216566.39999999999</v>
      </c>
      <c r="J45" s="130"/>
      <c r="K45" s="130"/>
      <c r="L45" s="130"/>
      <c r="M45" s="130"/>
    </row>
    <row r="46" spans="1:15" ht="15.75">
      <c r="E46" s="131">
        <v>12</v>
      </c>
      <c r="F46" s="142" t="s">
        <v>77</v>
      </c>
      <c r="G46" s="133">
        <v>386837</v>
      </c>
      <c r="H46" s="134">
        <f t="shared" si="0"/>
        <v>1.7862281498884407</v>
      </c>
      <c r="I46" s="135">
        <v>216566.39999999999</v>
      </c>
      <c r="J46" s="130"/>
      <c r="K46" s="130"/>
      <c r="L46" s="130"/>
      <c r="M46" s="130"/>
    </row>
    <row r="47" spans="1:15" ht="15.75">
      <c r="E47" s="131">
        <v>13</v>
      </c>
      <c r="F47" s="142" t="s">
        <v>13</v>
      </c>
      <c r="G47" s="133">
        <v>15512183</v>
      </c>
      <c r="H47" s="134">
        <f t="shared" si="0"/>
        <v>71.627837928690695</v>
      </c>
      <c r="I47" s="135">
        <v>216566.39999999999</v>
      </c>
      <c r="J47" s="130"/>
      <c r="K47" s="130"/>
      <c r="L47" s="130"/>
      <c r="M47" s="130"/>
    </row>
    <row r="48" spans="1:15" ht="15.75">
      <c r="E48" s="131">
        <v>14</v>
      </c>
      <c r="F48" s="142" t="s">
        <v>63</v>
      </c>
      <c r="G48" s="133">
        <v>3133793</v>
      </c>
      <c r="H48" s="134">
        <f t="shared" si="0"/>
        <v>14.470356435716713</v>
      </c>
      <c r="I48" s="135">
        <v>216566.39999999999</v>
      </c>
      <c r="J48" s="130"/>
      <c r="K48" s="130"/>
      <c r="L48" s="130"/>
      <c r="M48" s="130"/>
    </row>
    <row r="49" spans="5:13" ht="15.75">
      <c r="E49" s="131">
        <v>15</v>
      </c>
      <c r="F49" s="142" t="s">
        <v>64</v>
      </c>
      <c r="G49" s="133">
        <v>488954</v>
      </c>
      <c r="H49" s="134">
        <f t="shared" si="0"/>
        <v>2.2577555890479779</v>
      </c>
      <c r="I49" s="135">
        <v>216566.39999999999</v>
      </c>
      <c r="J49" s="130"/>
      <c r="K49" s="130"/>
      <c r="L49" s="130"/>
      <c r="M49" s="130"/>
    </row>
    <row r="50" spans="5:13" ht="15.75">
      <c r="E50" s="131">
        <v>16</v>
      </c>
      <c r="F50" s="143" t="s">
        <v>137</v>
      </c>
      <c r="G50" s="137">
        <v>355559</v>
      </c>
      <c r="H50" s="134">
        <f t="shared" si="0"/>
        <v>1.6418013135925056</v>
      </c>
      <c r="I50" s="135">
        <v>216566.39999999999</v>
      </c>
      <c r="J50" s="130"/>
      <c r="K50" s="130"/>
      <c r="L50" s="130"/>
      <c r="M50" s="130"/>
    </row>
    <row r="51" spans="5:13" ht="15.75">
      <c r="E51" s="130"/>
      <c r="F51" s="130"/>
      <c r="G51" s="130"/>
      <c r="H51" s="130"/>
      <c r="I51" s="130"/>
      <c r="J51" s="130"/>
      <c r="K51" s="130"/>
      <c r="L51" s="130"/>
      <c r="M51" s="130"/>
    </row>
    <row r="52" spans="5:13" ht="15.75">
      <c r="E52" s="130"/>
      <c r="F52" s="127" t="s">
        <v>21</v>
      </c>
      <c r="G52" s="138">
        <f>SUM(G35:G51)</f>
        <v>43328274</v>
      </c>
      <c r="H52" s="139">
        <f>SUM(H34:H51)</f>
        <v>200.06923511680483</v>
      </c>
      <c r="I52" s="129"/>
      <c r="J52" s="130"/>
      <c r="K52" s="130"/>
      <c r="L52" s="130"/>
      <c r="M52" s="130"/>
    </row>
    <row r="53" spans="5:13" ht="15.75">
      <c r="E53" s="130"/>
      <c r="F53" s="130"/>
      <c r="G53" s="130"/>
      <c r="H53" s="130"/>
      <c r="I53" s="130"/>
      <c r="J53" s="130"/>
      <c r="K53" s="130"/>
      <c r="L53" s="130"/>
      <c r="M53" s="130"/>
    </row>
    <row r="55" spans="5:13">
      <c r="F55" s="72"/>
      <c r="G55" s="72"/>
      <c r="H55" s="72"/>
      <c r="I55" s="72"/>
      <c r="J55" s="72"/>
      <c r="K55" s="72"/>
      <c r="L55" s="72"/>
    </row>
    <row r="56" spans="5:13">
      <c r="F56" s="72"/>
      <c r="G56" s="72"/>
      <c r="H56" s="72"/>
      <c r="I56" s="72"/>
      <c r="J56" s="72"/>
      <c r="K56" s="72"/>
      <c r="L56" s="72"/>
    </row>
    <row r="57" spans="5:13">
      <c r="E57" s="72"/>
      <c r="F57" s="72"/>
      <c r="G57" s="72"/>
      <c r="H57" s="72"/>
      <c r="I57" s="72"/>
      <c r="J57" s="72"/>
      <c r="K57" s="72"/>
      <c r="L57" s="72"/>
    </row>
    <row r="58" spans="5:13">
      <c r="E58" s="72"/>
      <c r="F58" s="72"/>
      <c r="G58" s="72"/>
      <c r="H58" s="72"/>
      <c r="I58" s="72"/>
      <c r="J58" s="72"/>
      <c r="K58" s="72"/>
      <c r="L58" s="72"/>
    </row>
    <row r="59" spans="5:13">
      <c r="E59" s="72"/>
      <c r="F59" s="72"/>
      <c r="G59" s="72"/>
      <c r="H59" s="72"/>
      <c r="I59" s="72"/>
      <c r="J59" s="72"/>
      <c r="K59" s="72"/>
      <c r="L59" s="72"/>
    </row>
    <row r="60" spans="5:13">
      <c r="E60" s="72"/>
      <c r="F60" s="72"/>
      <c r="G60" s="72"/>
      <c r="H60" s="72"/>
      <c r="I60" s="72"/>
      <c r="J60" s="72"/>
      <c r="K60" s="72"/>
      <c r="L60" s="72"/>
    </row>
    <row r="61" spans="5:13">
      <c r="E61" s="72"/>
      <c r="F61" s="72"/>
      <c r="G61" s="72"/>
      <c r="H61" s="72"/>
      <c r="I61" s="72"/>
      <c r="J61" s="72"/>
      <c r="K61" s="72"/>
      <c r="L61" s="72"/>
    </row>
    <row r="62" spans="5:13">
      <c r="E62" s="72"/>
      <c r="F62" s="72"/>
      <c r="G62" s="72"/>
      <c r="H62" s="72"/>
      <c r="I62" s="72"/>
      <c r="J62" s="72"/>
      <c r="K62" s="72"/>
      <c r="L62" s="72"/>
    </row>
    <row r="63" spans="5:13">
      <c r="E63" s="72"/>
      <c r="F63" s="72"/>
      <c r="G63" s="72"/>
      <c r="H63" s="72"/>
      <c r="I63" s="72"/>
      <c r="J63" s="72"/>
      <c r="K63" s="72"/>
      <c r="L63" s="72"/>
    </row>
    <row r="64" spans="5:13">
      <c r="E64" s="72"/>
      <c r="F64" s="72"/>
      <c r="G64" s="72"/>
      <c r="H64" s="72"/>
      <c r="I64" s="72"/>
      <c r="J64" s="72"/>
      <c r="K64" s="72"/>
      <c r="L64" s="72"/>
    </row>
    <row r="65" spans="5:17">
      <c r="E65" s="72"/>
      <c r="F65" s="72"/>
      <c r="G65" s="72"/>
      <c r="H65" s="72"/>
      <c r="I65" s="72"/>
      <c r="J65" s="72"/>
      <c r="K65" s="72"/>
      <c r="L65" s="72"/>
    </row>
    <row r="66" spans="5:17"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</row>
    <row r="67" spans="5:17">
      <c r="F67" s="150"/>
      <c r="G67" s="150"/>
      <c r="H67" s="150"/>
      <c r="I67" s="150"/>
      <c r="J67" s="150"/>
      <c r="K67" s="150"/>
      <c r="L67" s="150"/>
      <c r="M67" s="150"/>
      <c r="N67" s="150"/>
      <c r="O67" s="150"/>
      <c r="P67" s="150"/>
      <c r="Q67" s="150"/>
    </row>
    <row r="69" spans="5:17">
      <c r="G69" s="72"/>
      <c r="H69" s="72"/>
      <c r="I69" s="72"/>
      <c r="J69" s="72"/>
      <c r="K69" s="72"/>
      <c r="L69" s="72"/>
    </row>
    <row r="70" spans="5:17">
      <c r="G70" s="72"/>
      <c r="H70" s="72"/>
      <c r="I70" s="72"/>
      <c r="J70" s="72"/>
      <c r="K70" s="72"/>
      <c r="L70" s="72"/>
    </row>
    <row r="73" spans="5:17"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</row>
    <row r="74" spans="5:17" ht="12.75" customHeight="1"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</row>
  </sheetData>
  <mergeCells count="1">
    <mergeCell ref="F67:Q67"/>
  </mergeCells>
  <phoneticPr fontId="11" type="noConversion"/>
  <pageMargins left="0.75" right="0.75" top="1" bottom="1" header="0.5" footer="0.5"/>
  <pageSetup paperSize="9" scale="78" orientation="portrait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24"/>
  </sheetPr>
  <dimension ref="A1:N51"/>
  <sheetViews>
    <sheetView workbookViewId="0">
      <selection activeCell="H12" sqref="H12"/>
    </sheetView>
  </sheetViews>
  <sheetFormatPr defaultRowHeight="12.75"/>
  <cols>
    <col min="1" max="1" width="4.28515625" customWidth="1"/>
    <col min="2" max="2" width="15.42578125" customWidth="1"/>
    <col min="3" max="3" width="11.140625" customWidth="1"/>
    <col min="4" max="4" width="12.5703125" customWidth="1"/>
    <col min="8" max="8" width="17.28515625" customWidth="1"/>
    <col min="9" max="9" width="10" customWidth="1"/>
    <col min="10" max="10" width="11.5703125" customWidth="1"/>
  </cols>
  <sheetData>
    <row r="1" spans="1:11" ht="40.5" customHeight="1">
      <c r="F1" s="8" t="s">
        <v>4</v>
      </c>
      <c r="G1" s="10" t="s">
        <v>20</v>
      </c>
      <c r="H1" s="9" t="s">
        <v>60</v>
      </c>
      <c r="I1" s="9" t="s">
        <v>61</v>
      </c>
      <c r="J1" s="13" t="s">
        <v>62</v>
      </c>
    </row>
    <row r="2" spans="1:11">
      <c r="A2" s="8"/>
      <c r="B2" s="8" t="s">
        <v>26</v>
      </c>
      <c r="C2" s="24">
        <v>3720</v>
      </c>
      <c r="F2" s="16">
        <v>1</v>
      </c>
      <c r="G2" s="14" t="s">
        <v>76</v>
      </c>
      <c r="H2" s="8">
        <v>291264</v>
      </c>
      <c r="I2" s="15">
        <f>H2/J2</f>
        <v>5.2782830792449218</v>
      </c>
      <c r="J2" s="18">
        <v>55181.58</v>
      </c>
    </row>
    <row r="3" spans="1:11">
      <c r="A3" s="8"/>
      <c r="B3" s="8" t="s">
        <v>34</v>
      </c>
      <c r="C3" s="24">
        <v>9143.15</v>
      </c>
    </row>
    <row r="4" spans="1:11">
      <c r="A4" s="8"/>
      <c r="B4" s="8" t="s">
        <v>36</v>
      </c>
      <c r="C4" s="24">
        <v>5385.4</v>
      </c>
    </row>
    <row r="5" spans="1:11">
      <c r="A5" s="8"/>
      <c r="B5" s="8" t="s">
        <v>41</v>
      </c>
      <c r="C5" s="24">
        <v>4408.2</v>
      </c>
    </row>
    <row r="6" spans="1:11">
      <c r="A6" s="8"/>
      <c r="B6" s="8" t="s">
        <v>44</v>
      </c>
      <c r="C6" s="24">
        <v>8664.9</v>
      </c>
    </row>
    <row r="7" spans="1:11">
      <c r="A7" s="8"/>
      <c r="B7" s="8" t="s">
        <v>47</v>
      </c>
      <c r="C7" s="24">
        <v>4233.8999999999996</v>
      </c>
    </row>
    <row r="8" spans="1:11">
      <c r="A8" s="8"/>
      <c r="B8" s="8" t="s">
        <v>49</v>
      </c>
      <c r="C8" s="24">
        <v>3636.5</v>
      </c>
    </row>
    <row r="9" spans="1:11">
      <c r="A9" s="8"/>
      <c r="B9" s="8" t="s">
        <v>50</v>
      </c>
      <c r="C9" s="24">
        <v>5513.4</v>
      </c>
    </row>
    <row r="10" spans="1:11">
      <c r="A10" s="8"/>
      <c r="B10" s="8" t="s">
        <v>52</v>
      </c>
      <c r="C10" s="24">
        <v>4220.18</v>
      </c>
    </row>
    <row r="11" spans="1:11">
      <c r="A11" s="8"/>
      <c r="B11" s="8" t="s">
        <v>22</v>
      </c>
      <c r="C11" s="24">
        <v>6255.95</v>
      </c>
    </row>
    <row r="12" spans="1:11">
      <c r="A12" s="8"/>
      <c r="B12" s="8"/>
      <c r="C12" s="25">
        <f>SUM(C2:C11)</f>
        <v>55181.58</v>
      </c>
      <c r="D12" s="22"/>
      <c r="E12" s="22"/>
    </row>
    <row r="13" spans="1:11">
      <c r="A13" s="8"/>
      <c r="B13" s="8"/>
      <c r="C13" s="8"/>
      <c r="D13" s="22"/>
      <c r="E13" s="22"/>
    </row>
    <row r="14" spans="1:11">
      <c r="A14" s="8"/>
      <c r="B14" s="8"/>
      <c r="C14" s="8"/>
      <c r="D14" s="22"/>
      <c r="E14" s="22"/>
    </row>
    <row r="15" spans="1:11">
      <c r="C15" s="20"/>
    </row>
    <row r="16" spans="1:11" ht="25.5">
      <c r="G16" s="8" t="s">
        <v>4</v>
      </c>
      <c r="H16" s="10" t="s">
        <v>20</v>
      </c>
      <c r="I16" s="9" t="s">
        <v>60</v>
      </c>
      <c r="J16" s="9" t="s">
        <v>61</v>
      </c>
      <c r="K16" s="13" t="s">
        <v>62</v>
      </c>
    </row>
    <row r="17" spans="1:14">
      <c r="G17" s="16">
        <v>1</v>
      </c>
      <c r="H17" s="14" t="s">
        <v>80</v>
      </c>
      <c r="I17" s="8">
        <v>454406</v>
      </c>
      <c r="J17" s="15">
        <f>I17/K17</f>
        <v>21.264729280733775</v>
      </c>
      <c r="K17" s="18">
        <v>21369</v>
      </c>
    </row>
    <row r="18" spans="1:14">
      <c r="G18" s="16"/>
      <c r="H18" s="14" t="s">
        <v>81</v>
      </c>
      <c r="I18" s="8">
        <v>91790</v>
      </c>
      <c r="J18" s="15">
        <f>I18/K18</f>
        <v>4.295474753147082</v>
      </c>
      <c r="K18" s="18">
        <v>21369</v>
      </c>
    </row>
    <row r="19" spans="1:14" ht="38.25">
      <c r="A19" s="7" t="s">
        <v>4</v>
      </c>
      <c r="B19" s="9" t="s">
        <v>18</v>
      </c>
      <c r="C19" s="9" t="s">
        <v>19</v>
      </c>
    </row>
    <row r="20" spans="1:14">
      <c r="A20" s="8">
        <v>1</v>
      </c>
      <c r="B20" s="8" t="s">
        <v>23</v>
      </c>
      <c r="C20" s="24">
        <v>3696.6</v>
      </c>
      <c r="D20" s="17">
        <f>C20*13.55*12</f>
        <v>601067.16</v>
      </c>
      <c r="E20" s="17">
        <f>C20*1.32*12</f>
        <v>58554.144</v>
      </c>
    </row>
    <row r="21" spans="1:14">
      <c r="A21" s="8">
        <v>2</v>
      </c>
      <c r="B21" s="8" t="s">
        <v>24</v>
      </c>
      <c r="C21" s="24">
        <v>7319.94</v>
      </c>
      <c r="D21" s="17">
        <f t="shared" ref="D21:D50" si="0">C21*13.55*12</f>
        <v>1190222.2439999999</v>
      </c>
      <c r="E21" s="17">
        <f t="shared" ref="E21:E50" si="1">C21*1.32*12</f>
        <v>115947.84959999999</v>
      </c>
    </row>
    <row r="22" spans="1:14">
      <c r="A22" s="8">
        <v>3</v>
      </c>
      <c r="B22" s="8" t="s">
        <v>25</v>
      </c>
      <c r="C22" s="24">
        <v>3698.5</v>
      </c>
      <c r="D22" s="17">
        <f t="shared" si="0"/>
        <v>601376.10000000009</v>
      </c>
      <c r="E22" s="17">
        <f t="shared" si="1"/>
        <v>58584.240000000005</v>
      </c>
    </row>
    <row r="23" spans="1:14">
      <c r="A23" s="8">
        <v>4</v>
      </c>
      <c r="B23" s="8" t="s">
        <v>26</v>
      </c>
      <c r="C23" s="24">
        <v>3720</v>
      </c>
      <c r="D23" s="17">
        <f t="shared" si="0"/>
        <v>604872</v>
      </c>
      <c r="E23" s="17">
        <f t="shared" si="1"/>
        <v>58924.800000000003</v>
      </c>
    </row>
    <row r="24" spans="1:14">
      <c r="A24" s="8">
        <v>5</v>
      </c>
      <c r="B24" s="8" t="s">
        <v>27</v>
      </c>
      <c r="C24" s="24">
        <v>10961.46</v>
      </c>
      <c r="D24" s="17">
        <f t="shared" si="0"/>
        <v>1782333.3959999999</v>
      </c>
      <c r="E24" s="17">
        <f t="shared" si="1"/>
        <v>173629.52639999997</v>
      </c>
    </row>
    <row r="25" spans="1:14">
      <c r="A25" s="8">
        <v>6</v>
      </c>
      <c r="B25" s="8" t="s">
        <v>28</v>
      </c>
      <c r="C25" s="24">
        <v>10949.9</v>
      </c>
      <c r="D25" s="17">
        <f t="shared" si="0"/>
        <v>1780453.7399999998</v>
      </c>
      <c r="E25" s="17">
        <f t="shared" si="1"/>
        <v>173446.416</v>
      </c>
    </row>
    <row r="26" spans="1:14">
      <c r="A26" s="8">
        <v>7</v>
      </c>
      <c r="B26" s="8" t="s">
        <v>29</v>
      </c>
      <c r="C26" s="24">
        <v>4183.5</v>
      </c>
      <c r="D26" s="17">
        <f t="shared" si="0"/>
        <v>680237.10000000009</v>
      </c>
      <c r="E26" s="17">
        <f t="shared" si="1"/>
        <v>66266.64</v>
      </c>
    </row>
    <row r="27" spans="1:14">
      <c r="A27" s="8">
        <v>8</v>
      </c>
      <c r="B27" s="8" t="s">
        <v>30</v>
      </c>
      <c r="C27" s="24">
        <v>7333.4</v>
      </c>
      <c r="D27" s="17">
        <f t="shared" si="0"/>
        <v>1192410.8400000001</v>
      </c>
      <c r="E27" s="17">
        <f t="shared" si="1"/>
        <v>116161.056</v>
      </c>
      <c r="I27" s="72"/>
      <c r="J27" s="72"/>
      <c r="K27" s="72"/>
      <c r="L27" s="72"/>
      <c r="M27" s="72"/>
      <c r="N27" s="72"/>
    </row>
    <row r="28" spans="1:14">
      <c r="A28" s="8">
        <v>9</v>
      </c>
      <c r="B28" s="8" t="s">
        <v>31</v>
      </c>
      <c r="C28" s="24">
        <v>5445.19</v>
      </c>
      <c r="D28" s="17">
        <f t="shared" si="0"/>
        <v>885387.89400000009</v>
      </c>
      <c r="E28" s="17">
        <f t="shared" si="1"/>
        <v>86251.809599999993</v>
      </c>
      <c r="I28" s="72"/>
      <c r="J28" s="72"/>
      <c r="K28" s="72"/>
      <c r="L28" s="72"/>
      <c r="M28" s="72"/>
      <c r="N28" s="72"/>
    </row>
    <row r="29" spans="1:14">
      <c r="A29" s="8">
        <v>10</v>
      </c>
      <c r="B29" s="8" t="s">
        <v>32</v>
      </c>
      <c r="C29" s="24">
        <v>10802.7</v>
      </c>
      <c r="D29" s="17">
        <f t="shared" si="0"/>
        <v>1756519.0200000003</v>
      </c>
      <c r="E29" s="17">
        <f t="shared" si="1"/>
        <v>171114.76800000004</v>
      </c>
      <c r="I29" s="72"/>
      <c r="J29" s="72"/>
      <c r="K29" s="72"/>
      <c r="L29" s="72"/>
      <c r="M29" s="72"/>
      <c r="N29" s="72"/>
    </row>
    <row r="30" spans="1:14">
      <c r="A30" s="8">
        <v>11</v>
      </c>
      <c r="B30" s="8" t="s">
        <v>33</v>
      </c>
      <c r="C30" s="24">
        <v>9239.51</v>
      </c>
      <c r="D30" s="17">
        <f t="shared" si="0"/>
        <v>1502344.3260000001</v>
      </c>
      <c r="E30" s="17">
        <f t="shared" si="1"/>
        <v>146353.83840000001</v>
      </c>
      <c r="I30" s="72"/>
      <c r="J30" s="72"/>
      <c r="K30" s="72"/>
      <c r="L30" s="72"/>
      <c r="M30" s="72"/>
      <c r="N30" s="72"/>
    </row>
    <row r="31" spans="1:14">
      <c r="A31" s="8">
        <v>12</v>
      </c>
      <c r="B31" s="8" t="s">
        <v>34</v>
      </c>
      <c r="C31" s="24">
        <v>9143.15</v>
      </c>
      <c r="D31" s="17">
        <f t="shared" si="0"/>
        <v>1486676.19</v>
      </c>
      <c r="E31" s="17">
        <f t="shared" si="1"/>
        <v>144827.49600000001</v>
      </c>
      <c r="I31" s="72"/>
      <c r="J31" s="72"/>
      <c r="K31" s="72"/>
      <c r="L31" s="72"/>
      <c r="M31" s="72"/>
      <c r="N31" s="72"/>
    </row>
    <row r="32" spans="1:14">
      <c r="A32" s="8">
        <v>13</v>
      </c>
      <c r="B32" s="8" t="s">
        <v>35</v>
      </c>
      <c r="C32" s="24">
        <v>16477.78</v>
      </c>
      <c r="D32" s="17">
        <f t="shared" si="0"/>
        <v>2679287.0279999999</v>
      </c>
      <c r="E32" s="17">
        <f t="shared" si="1"/>
        <v>261008.03520000001</v>
      </c>
      <c r="I32" s="72"/>
      <c r="J32" s="72"/>
      <c r="K32" s="72"/>
      <c r="L32" s="72"/>
      <c r="M32" s="72"/>
      <c r="N32" s="72"/>
    </row>
    <row r="33" spans="1:14">
      <c r="A33" s="8">
        <v>14</v>
      </c>
      <c r="B33" s="8" t="s">
        <v>36</v>
      </c>
      <c r="C33" s="24">
        <v>5385.4</v>
      </c>
      <c r="D33" s="17">
        <f t="shared" si="0"/>
        <v>875666.04</v>
      </c>
      <c r="E33" s="17">
        <f t="shared" si="1"/>
        <v>85304.736000000004</v>
      </c>
      <c r="H33" s="72"/>
      <c r="I33" s="72"/>
      <c r="J33" s="72"/>
      <c r="K33" s="72"/>
      <c r="L33" s="72"/>
      <c r="M33" s="72"/>
      <c r="N33" s="72"/>
    </row>
    <row r="34" spans="1:14">
      <c r="A34" s="8">
        <v>15</v>
      </c>
      <c r="B34" s="8" t="s">
        <v>37</v>
      </c>
      <c r="C34" s="24">
        <v>9294.9</v>
      </c>
      <c r="D34" s="17">
        <f t="shared" si="0"/>
        <v>1511350.74</v>
      </c>
      <c r="E34" s="17">
        <f t="shared" si="1"/>
        <v>147231.21600000001</v>
      </c>
      <c r="I34" s="72"/>
      <c r="J34" s="72"/>
      <c r="K34" s="72"/>
      <c r="L34" s="72"/>
      <c r="M34" s="72"/>
      <c r="N34" s="72"/>
    </row>
    <row r="35" spans="1:14">
      <c r="A35" s="8">
        <v>16</v>
      </c>
      <c r="B35" s="8" t="s">
        <v>38</v>
      </c>
      <c r="C35" s="24">
        <v>5493.8</v>
      </c>
      <c r="D35" s="17">
        <f t="shared" si="0"/>
        <v>893291.88000000012</v>
      </c>
      <c r="E35" s="17">
        <f t="shared" si="1"/>
        <v>87021.792000000016</v>
      </c>
      <c r="I35" s="72"/>
      <c r="J35" s="72"/>
      <c r="K35" s="72"/>
      <c r="L35" s="72"/>
      <c r="M35" s="72"/>
      <c r="N35" s="72"/>
    </row>
    <row r="36" spans="1:14">
      <c r="A36" s="8">
        <v>17</v>
      </c>
      <c r="B36" s="8" t="s">
        <v>39</v>
      </c>
      <c r="C36" s="24">
        <v>11296.7</v>
      </c>
      <c r="D36" s="17">
        <f t="shared" si="0"/>
        <v>1836843.42</v>
      </c>
      <c r="E36" s="17">
        <f t="shared" si="1"/>
        <v>178939.72800000003</v>
      </c>
      <c r="I36" s="72"/>
      <c r="J36" s="72"/>
      <c r="K36" s="72"/>
      <c r="L36" s="72"/>
      <c r="M36" s="72"/>
      <c r="N36" s="72"/>
    </row>
    <row r="37" spans="1:14">
      <c r="A37" s="8">
        <v>18</v>
      </c>
      <c r="B37" s="8" t="s">
        <v>40</v>
      </c>
      <c r="C37" s="24">
        <v>9235.7000000000007</v>
      </c>
      <c r="D37" s="17">
        <f t="shared" si="0"/>
        <v>1501724.8200000003</v>
      </c>
      <c r="E37" s="17">
        <f t="shared" si="1"/>
        <v>146293.48800000001</v>
      </c>
    </row>
    <row r="38" spans="1:14">
      <c r="A38" s="8">
        <v>19</v>
      </c>
      <c r="B38" s="8" t="s">
        <v>41</v>
      </c>
      <c r="C38" s="24">
        <v>4408.2</v>
      </c>
      <c r="D38" s="17">
        <f t="shared" si="0"/>
        <v>716773.32000000007</v>
      </c>
      <c r="E38" s="17">
        <f t="shared" si="1"/>
        <v>69825.887999999992</v>
      </c>
    </row>
    <row r="39" spans="1:14">
      <c r="A39" s="8">
        <v>20</v>
      </c>
      <c r="B39" s="8" t="s">
        <v>42</v>
      </c>
      <c r="C39" s="24">
        <v>4463.8</v>
      </c>
      <c r="D39" s="17">
        <f t="shared" si="0"/>
        <v>725813.88000000012</v>
      </c>
      <c r="E39" s="17">
        <f t="shared" si="1"/>
        <v>70706.592000000004</v>
      </c>
    </row>
    <row r="40" spans="1:14">
      <c r="A40" s="8">
        <v>21</v>
      </c>
      <c r="B40" s="8" t="s">
        <v>43</v>
      </c>
      <c r="C40" s="24">
        <v>6168.9</v>
      </c>
      <c r="D40" s="17">
        <f t="shared" si="0"/>
        <v>1003063.14</v>
      </c>
      <c r="E40" s="17">
        <f t="shared" si="1"/>
        <v>97715.376000000004</v>
      </c>
    </row>
    <row r="41" spans="1:14">
      <c r="A41" s="8">
        <v>22</v>
      </c>
      <c r="B41" s="8" t="s">
        <v>44</v>
      </c>
      <c r="C41" s="24">
        <v>8664.9</v>
      </c>
      <c r="D41" s="17">
        <f>C41*15.8*12</f>
        <v>1642865.04</v>
      </c>
      <c r="E41" s="17">
        <f>C41*1.62*12</f>
        <v>168445.65600000002</v>
      </c>
    </row>
    <row r="42" spans="1:14">
      <c r="A42" s="8">
        <v>23</v>
      </c>
      <c r="B42" s="8" t="s">
        <v>45</v>
      </c>
      <c r="C42" s="24">
        <v>6313.24</v>
      </c>
      <c r="D42" s="17">
        <f t="shared" si="0"/>
        <v>1026532.824</v>
      </c>
      <c r="E42" s="17">
        <f t="shared" si="1"/>
        <v>100001.7216</v>
      </c>
    </row>
    <row r="43" spans="1:14">
      <c r="A43" s="8">
        <v>24</v>
      </c>
      <c r="B43" s="8" t="s">
        <v>46</v>
      </c>
      <c r="C43" s="24">
        <v>6413.8</v>
      </c>
      <c r="D43" s="17">
        <f>C43*15.8*12</f>
        <v>1216056.48</v>
      </c>
      <c r="E43" s="17">
        <f>C43*1.62*12</f>
        <v>124684.27200000003</v>
      </c>
    </row>
    <row r="44" spans="1:14">
      <c r="A44" s="8">
        <v>25</v>
      </c>
      <c r="B44" s="8" t="s">
        <v>47</v>
      </c>
      <c r="C44" s="24">
        <v>4233.8999999999996</v>
      </c>
      <c r="D44" s="17">
        <f t="shared" si="0"/>
        <v>688432.14</v>
      </c>
      <c r="E44" s="17">
        <f t="shared" si="1"/>
        <v>67064.975999999995</v>
      </c>
    </row>
    <row r="45" spans="1:14">
      <c r="A45" s="8">
        <v>26</v>
      </c>
      <c r="B45" s="8" t="s">
        <v>48</v>
      </c>
      <c r="C45" s="24">
        <v>6293.5</v>
      </c>
      <c r="D45" s="17">
        <f>C45*15.8*12</f>
        <v>1193247.6000000001</v>
      </c>
      <c r="E45" s="17">
        <f>C45*1.62*12</f>
        <v>122345.64000000001</v>
      </c>
    </row>
    <row r="46" spans="1:14">
      <c r="A46" s="8">
        <v>27</v>
      </c>
      <c r="B46" s="8" t="s">
        <v>49</v>
      </c>
      <c r="C46" s="24">
        <v>3636.5</v>
      </c>
      <c r="D46" s="17">
        <f t="shared" si="0"/>
        <v>591294.9</v>
      </c>
      <c r="E46" s="17">
        <f t="shared" si="1"/>
        <v>57602.16</v>
      </c>
    </row>
    <row r="47" spans="1:14">
      <c r="A47" s="8">
        <v>28</v>
      </c>
      <c r="B47" s="8" t="s">
        <v>50</v>
      </c>
      <c r="C47" s="24">
        <v>5513.4</v>
      </c>
      <c r="D47" s="17">
        <f t="shared" si="0"/>
        <v>896478.83999999985</v>
      </c>
      <c r="E47" s="17">
        <f t="shared" si="1"/>
        <v>87332.255999999994</v>
      </c>
    </row>
    <row r="48" spans="1:14">
      <c r="A48" s="8">
        <v>29</v>
      </c>
      <c r="B48" s="8" t="s">
        <v>51</v>
      </c>
      <c r="C48" s="24">
        <v>6302</v>
      </c>
      <c r="D48" s="17">
        <f t="shared" si="0"/>
        <v>1024705.2000000001</v>
      </c>
      <c r="E48" s="17">
        <f t="shared" si="1"/>
        <v>99823.680000000022</v>
      </c>
    </row>
    <row r="49" spans="1:5">
      <c r="A49" s="8">
        <v>30</v>
      </c>
      <c r="B49" s="8" t="s">
        <v>52</v>
      </c>
      <c r="C49" s="24">
        <v>4220.18</v>
      </c>
      <c r="D49" s="17">
        <f t="shared" si="0"/>
        <v>686201.26800000004</v>
      </c>
      <c r="E49" s="17">
        <f t="shared" si="1"/>
        <v>66847.651200000008</v>
      </c>
    </row>
    <row r="50" spans="1:5">
      <c r="A50" s="8">
        <v>31</v>
      </c>
      <c r="B50" s="8" t="s">
        <v>22</v>
      </c>
      <c r="C50" s="24">
        <v>6255.95</v>
      </c>
      <c r="D50" s="17">
        <f t="shared" si="0"/>
        <v>1017217.47</v>
      </c>
      <c r="E50" s="17">
        <f t="shared" si="1"/>
        <v>99094.247999999992</v>
      </c>
    </row>
    <row r="51" spans="1:5">
      <c r="A51" s="8"/>
      <c r="B51" s="11" t="s">
        <v>14</v>
      </c>
      <c r="C51" s="25">
        <f>SUM(C20:C50)</f>
        <v>216566.39999999997</v>
      </c>
      <c r="D51" s="8"/>
      <c r="E51" s="8"/>
    </row>
  </sheetData>
  <phoneticPr fontId="11" type="noConversion"/>
  <pageMargins left="0.75" right="0.75" top="1" bottom="1" header="0.5" footer="0.5"/>
  <pageSetup paperSize="9" orientation="portrait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O101"/>
  <sheetViews>
    <sheetView tabSelected="1" view="pageBreakPreview" zoomScaleSheetLayoutView="100" zoomScalePageLayoutView="55" workbookViewId="0">
      <selection sqref="A1:H1"/>
    </sheetView>
  </sheetViews>
  <sheetFormatPr defaultRowHeight="12.75"/>
  <cols>
    <col min="1" max="1" width="12.140625" customWidth="1"/>
    <col min="2" max="2" width="12.28515625" customWidth="1"/>
    <col min="3" max="3" width="10.5703125" customWidth="1"/>
    <col min="4" max="4" width="14" customWidth="1"/>
    <col min="5" max="5" width="18.140625" customWidth="1"/>
    <col min="6" max="6" width="15" customWidth="1"/>
    <col min="7" max="7" width="20.42578125" customWidth="1"/>
    <col min="8" max="8" width="13.140625" customWidth="1"/>
    <col min="9" max="9" width="10" customWidth="1"/>
    <col min="10" max="10" width="3.7109375" customWidth="1"/>
    <col min="12" max="12" width="0.5703125" customWidth="1"/>
    <col min="14" max="14" width="9.140625" customWidth="1"/>
    <col min="15" max="15" width="1.42578125" customWidth="1"/>
  </cols>
  <sheetData>
    <row r="1" spans="1:15" ht="18">
      <c r="A1" s="162" t="s">
        <v>105</v>
      </c>
      <c r="B1" s="162"/>
      <c r="C1" s="162"/>
      <c r="D1" s="162"/>
      <c r="E1" s="162"/>
      <c r="F1" s="162"/>
      <c r="G1" s="162"/>
      <c r="H1" s="162"/>
      <c r="I1" s="62"/>
      <c r="J1" s="62"/>
      <c r="K1" s="62"/>
      <c r="L1" s="62"/>
      <c r="M1" s="62"/>
      <c r="N1" s="62"/>
      <c r="O1" s="62"/>
    </row>
    <row r="2" spans="1:15" ht="18">
      <c r="A2" s="162" t="s">
        <v>102</v>
      </c>
      <c r="B2" s="162"/>
      <c r="C2" s="162"/>
      <c r="D2" s="162"/>
      <c r="E2" s="162"/>
      <c r="F2" s="162"/>
      <c r="G2" s="162"/>
      <c r="H2" s="162"/>
      <c r="I2" s="62"/>
      <c r="J2" s="62"/>
      <c r="K2" s="62"/>
      <c r="L2" s="62"/>
      <c r="M2" s="62"/>
      <c r="N2" s="62"/>
      <c r="O2" s="62"/>
    </row>
    <row r="3" spans="1:15" ht="18">
      <c r="A3" s="163" t="s">
        <v>138</v>
      </c>
      <c r="B3" s="163"/>
      <c r="C3" s="163"/>
      <c r="D3" s="163"/>
      <c r="E3" s="163"/>
      <c r="F3" s="163"/>
      <c r="G3" s="163"/>
      <c r="H3" s="163"/>
      <c r="I3" s="31"/>
      <c r="J3" s="31"/>
      <c r="K3" s="31"/>
      <c r="L3" s="31"/>
      <c r="M3" s="31"/>
      <c r="N3" s="31"/>
      <c r="O3" s="31"/>
    </row>
    <row r="4" spans="1:15" ht="18">
      <c r="A4" s="31"/>
      <c r="B4" s="31"/>
      <c r="C4" s="31"/>
      <c r="D4" s="31"/>
      <c r="E4" s="31"/>
      <c r="F4" s="31"/>
      <c r="G4" s="31"/>
      <c r="H4" s="31"/>
      <c r="I4" s="31"/>
      <c r="J4" s="31"/>
      <c r="K4" s="32"/>
      <c r="L4" s="32"/>
      <c r="M4" s="32"/>
      <c r="N4" s="32"/>
      <c r="O4" s="32"/>
    </row>
    <row r="5" spans="1:15" s="35" customFormat="1" ht="14.25" customHeight="1">
      <c r="A5" s="73" t="s">
        <v>53</v>
      </c>
      <c r="B5" s="36"/>
      <c r="C5" s="36"/>
      <c r="D5" s="36"/>
      <c r="E5" s="166" t="s">
        <v>142</v>
      </c>
      <c r="F5" s="166"/>
      <c r="G5" s="166"/>
      <c r="H5" s="166"/>
      <c r="I5" s="63"/>
      <c r="J5" s="63"/>
    </row>
    <row r="6" spans="1:15" s="35" customFormat="1" ht="14.25">
      <c r="A6" s="73" t="s">
        <v>0</v>
      </c>
      <c r="B6" s="36"/>
      <c r="C6" s="36"/>
      <c r="D6" s="36"/>
      <c r="E6" s="166"/>
      <c r="F6" s="166"/>
      <c r="G6" s="166"/>
      <c r="H6" s="166"/>
      <c r="I6" s="63"/>
      <c r="J6" s="63"/>
    </row>
    <row r="7" spans="1:15" s="35" customFormat="1" ht="27" customHeight="1">
      <c r="A7" s="73" t="s">
        <v>131</v>
      </c>
      <c r="B7" s="36"/>
      <c r="C7" s="36"/>
      <c r="D7" s="36"/>
      <c r="E7" s="166"/>
      <c r="F7" s="166"/>
      <c r="G7" s="166"/>
      <c r="H7" s="166"/>
      <c r="I7" s="63"/>
      <c r="J7" s="63"/>
    </row>
    <row r="8" spans="1:15" s="35" customFormat="1" ht="14.25" customHeight="1">
      <c r="A8" s="36" t="s">
        <v>130</v>
      </c>
      <c r="B8" s="36"/>
      <c r="C8" s="36"/>
      <c r="D8" s="36"/>
      <c r="E8" s="63"/>
      <c r="F8" s="63"/>
      <c r="G8" s="63"/>
      <c r="H8" s="63"/>
      <c r="I8" s="60"/>
      <c r="J8" s="63"/>
    </row>
    <row r="9" spans="1:15" s="35" customFormat="1" ht="14.25">
      <c r="A9" s="73" t="s">
        <v>1</v>
      </c>
      <c r="B9" s="36"/>
      <c r="C9" s="36"/>
      <c r="D9" s="36"/>
      <c r="E9" s="60" t="s">
        <v>88</v>
      </c>
      <c r="F9" s="63"/>
      <c r="G9" s="63"/>
      <c r="H9" s="63"/>
      <c r="I9" s="63"/>
      <c r="J9" s="63"/>
    </row>
    <row r="10" spans="1:15" s="35" customFormat="1" ht="14.25">
      <c r="A10" s="73" t="s">
        <v>2</v>
      </c>
      <c r="B10" s="36"/>
      <c r="C10" s="36"/>
      <c r="D10" s="36"/>
      <c r="F10" s="60"/>
      <c r="G10" s="60"/>
      <c r="H10" s="60"/>
      <c r="I10" s="60"/>
      <c r="J10" s="60"/>
    </row>
    <row r="11" spans="1:15" s="35" customFormat="1" ht="14.25">
      <c r="A11" s="73" t="s">
        <v>3</v>
      </c>
      <c r="B11" s="36"/>
      <c r="C11" s="36"/>
      <c r="D11" s="36"/>
      <c r="E11" s="36" t="s">
        <v>107</v>
      </c>
      <c r="F11" s="36"/>
      <c r="G11" s="36" t="s">
        <v>139</v>
      </c>
      <c r="I11" s="36"/>
      <c r="J11" s="36"/>
    </row>
    <row r="12" spans="1:15" s="35" customFormat="1" ht="14.25">
      <c r="A12" s="73" t="s">
        <v>54</v>
      </c>
      <c r="B12" s="36"/>
      <c r="C12" s="36"/>
      <c r="D12" s="36"/>
      <c r="E12" s="36" t="s">
        <v>108</v>
      </c>
      <c r="F12" s="36"/>
      <c r="G12" s="36" t="s">
        <v>124</v>
      </c>
      <c r="I12" s="36"/>
      <c r="J12" s="36"/>
    </row>
    <row r="13" spans="1:15" s="35" customFormat="1" ht="14.25">
      <c r="A13" s="73" t="s">
        <v>55</v>
      </c>
      <c r="B13" s="36"/>
      <c r="C13" s="36"/>
      <c r="D13" s="36"/>
      <c r="E13" s="36" t="s">
        <v>111</v>
      </c>
      <c r="F13" s="36"/>
      <c r="G13" s="36" t="s">
        <v>140</v>
      </c>
      <c r="I13" s="36"/>
      <c r="J13" s="36"/>
    </row>
    <row r="14" spans="1:15" s="35" customFormat="1" ht="14.25">
      <c r="A14" s="73" t="s">
        <v>56</v>
      </c>
      <c r="B14" s="36"/>
      <c r="C14" s="36"/>
      <c r="D14" s="36"/>
      <c r="E14" s="36" t="s">
        <v>109</v>
      </c>
      <c r="F14" s="36"/>
      <c r="G14" s="36" t="s">
        <v>110</v>
      </c>
      <c r="I14" s="36"/>
      <c r="J14" s="36"/>
    </row>
    <row r="15" spans="1:15" s="35" customFormat="1" ht="14.25">
      <c r="A15" s="73" t="s">
        <v>57</v>
      </c>
      <c r="B15" s="36"/>
      <c r="C15" s="36"/>
      <c r="D15" s="36"/>
      <c r="E15" s="36" t="s">
        <v>106</v>
      </c>
      <c r="F15" s="36"/>
      <c r="G15" s="36" t="s">
        <v>141</v>
      </c>
      <c r="I15" s="36"/>
      <c r="J15" s="36"/>
    </row>
    <row r="16" spans="1:15" ht="18.75">
      <c r="A16" s="29"/>
      <c r="B16" s="29"/>
      <c r="C16" s="29"/>
      <c r="D16" s="29"/>
      <c r="E16" s="29"/>
      <c r="F16" s="28"/>
      <c r="G16" s="28"/>
      <c r="H16" s="28"/>
      <c r="I16" s="28"/>
      <c r="J16" s="28"/>
      <c r="K16" s="30"/>
      <c r="L16" s="30"/>
      <c r="M16" s="30"/>
      <c r="N16" s="30"/>
      <c r="O16" s="30"/>
    </row>
    <row r="17" spans="1:15" ht="30" customHeight="1">
      <c r="A17" s="164" t="s">
        <v>143</v>
      </c>
      <c r="B17" s="164"/>
      <c r="C17" s="164"/>
      <c r="D17" s="164"/>
      <c r="E17" s="164"/>
      <c r="F17" s="164"/>
      <c r="G17" s="164"/>
      <c r="H17" s="164"/>
      <c r="I17" s="63"/>
      <c r="J17" s="63"/>
      <c r="K17" s="39"/>
      <c r="L17" s="39"/>
      <c r="M17" s="39"/>
      <c r="N17" s="39"/>
      <c r="O17" s="39"/>
    </row>
    <row r="18" spans="1:15" ht="15.75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9"/>
      <c r="L18" s="39"/>
      <c r="M18" s="39"/>
      <c r="N18" s="39"/>
      <c r="O18" s="39"/>
    </row>
    <row r="19" spans="1:15" ht="15.75">
      <c r="A19" s="165" t="s">
        <v>144</v>
      </c>
      <c r="B19" s="165"/>
      <c r="C19" s="165"/>
      <c r="D19" s="165"/>
      <c r="E19" s="165"/>
      <c r="F19" s="165"/>
      <c r="G19" s="165"/>
      <c r="H19" s="165"/>
      <c r="I19" s="45"/>
      <c r="J19" s="45"/>
      <c r="K19" s="45"/>
      <c r="L19" s="45"/>
      <c r="M19" s="45"/>
      <c r="N19" s="45"/>
      <c r="O19" s="45"/>
    </row>
    <row r="20" spans="1:15" ht="15.75">
      <c r="A20" s="38"/>
      <c r="B20" s="177"/>
      <c r="C20" s="177"/>
      <c r="D20" s="177"/>
      <c r="E20" s="177"/>
      <c r="F20" s="177"/>
      <c r="G20" s="38"/>
      <c r="H20" s="2" t="s">
        <v>89</v>
      </c>
      <c r="I20" s="186"/>
      <c r="J20" s="186"/>
      <c r="L20" s="39"/>
      <c r="M20" s="39"/>
      <c r="N20" s="40"/>
    </row>
    <row r="21" spans="1:15" s="35" customFormat="1" ht="15" customHeight="1">
      <c r="A21" s="206" t="s">
        <v>84</v>
      </c>
      <c r="B21" s="207"/>
      <c r="C21" s="212" t="s">
        <v>113</v>
      </c>
      <c r="D21" s="206" t="s">
        <v>85</v>
      </c>
      <c r="E21" s="206" t="s">
        <v>114</v>
      </c>
      <c r="F21" s="206" t="s">
        <v>125</v>
      </c>
      <c r="G21" s="201" t="s">
        <v>86</v>
      </c>
      <c r="H21" s="187" t="s">
        <v>87</v>
      </c>
      <c r="I21" s="77"/>
    </row>
    <row r="22" spans="1:15" s="35" customFormat="1" ht="15" customHeight="1">
      <c r="A22" s="208"/>
      <c r="B22" s="209"/>
      <c r="C22" s="212"/>
      <c r="D22" s="208"/>
      <c r="E22" s="208"/>
      <c r="F22" s="208"/>
      <c r="G22" s="202"/>
      <c r="H22" s="187"/>
      <c r="I22" s="77"/>
    </row>
    <row r="23" spans="1:15" s="35" customFormat="1" ht="115.5" customHeight="1">
      <c r="A23" s="210"/>
      <c r="B23" s="211"/>
      <c r="C23" s="212"/>
      <c r="D23" s="210"/>
      <c r="E23" s="210"/>
      <c r="F23" s="210"/>
      <c r="G23" s="203"/>
      <c r="H23" s="187"/>
      <c r="I23" s="77"/>
    </row>
    <row r="24" spans="1:15" s="35" customFormat="1" ht="14.25">
      <c r="A24" s="204">
        <v>140752.70256571998</v>
      </c>
      <c r="B24" s="205"/>
      <c r="C24" s="75">
        <v>68423.55</v>
      </c>
      <c r="D24" s="75">
        <v>68121.88</v>
      </c>
      <c r="E24" s="75">
        <v>18950.48</v>
      </c>
      <c r="F24" s="76">
        <f>C24-D24</f>
        <v>301.66999999999825</v>
      </c>
      <c r="G24" s="76">
        <v>13438</v>
      </c>
      <c r="H24" s="102">
        <f>A24+D24+E24-G24-F24</f>
        <v>214085.39256572002</v>
      </c>
      <c r="I24" s="78"/>
    </row>
    <row r="25" spans="1:15" ht="15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9"/>
      <c r="L25" s="39"/>
      <c r="M25" s="39"/>
      <c r="N25" s="39"/>
      <c r="O25" s="39"/>
    </row>
    <row r="26" spans="1:15" ht="14.25">
      <c r="A26" s="36" t="s">
        <v>145</v>
      </c>
      <c r="B26" s="36"/>
      <c r="C26" s="36"/>
      <c r="D26" s="36"/>
      <c r="E26" s="36"/>
      <c r="F26" s="36"/>
      <c r="G26" s="34"/>
      <c r="H26" s="34"/>
      <c r="I26" s="36"/>
      <c r="J26" s="36"/>
      <c r="K26" s="35"/>
      <c r="L26" s="35"/>
      <c r="M26" s="35"/>
      <c r="N26" s="35"/>
      <c r="O26" s="35"/>
    </row>
    <row r="27" spans="1:15" ht="14.25">
      <c r="A27" s="36" t="s">
        <v>126</v>
      </c>
      <c r="B27" s="36"/>
      <c r="C27" s="36"/>
      <c r="D27" s="36"/>
      <c r="E27" s="36"/>
      <c r="F27" s="36"/>
      <c r="G27" s="34"/>
      <c r="H27" s="34"/>
      <c r="I27" s="36"/>
      <c r="J27" s="35"/>
      <c r="K27" s="35"/>
      <c r="L27" s="35"/>
      <c r="M27" s="35"/>
      <c r="N27" s="35"/>
      <c r="O27" s="35"/>
    </row>
    <row r="28" spans="1:15" ht="15" customHeight="1">
      <c r="A28" s="164" t="s">
        <v>90</v>
      </c>
      <c r="B28" s="164"/>
      <c r="C28" s="164"/>
      <c r="D28" s="164"/>
      <c r="E28" s="164"/>
      <c r="F28" s="164"/>
      <c r="G28" s="164"/>
      <c r="H28" s="164"/>
      <c r="I28" s="63"/>
      <c r="J28" s="63"/>
      <c r="K28" s="63"/>
      <c r="L28" s="63"/>
      <c r="M28" s="63"/>
      <c r="N28" s="63"/>
      <c r="O28" s="63"/>
    </row>
    <row r="29" spans="1:15" ht="14.25">
      <c r="A29" s="36" t="s">
        <v>100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</row>
    <row r="30" spans="1:15" ht="15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</row>
    <row r="31" spans="1:15" s="41" customFormat="1" ht="15.75">
      <c r="A31" s="178" t="s">
        <v>91</v>
      </c>
      <c r="B31" s="178"/>
      <c r="C31" s="178"/>
      <c r="D31" s="178"/>
      <c r="E31" s="178"/>
      <c r="F31" s="178"/>
      <c r="G31" s="178"/>
      <c r="H31" s="178"/>
      <c r="I31" s="46"/>
      <c r="J31" s="46"/>
    </row>
    <row r="32" spans="1:15" s="41" customFormat="1">
      <c r="A32" s="5"/>
      <c r="B32" s="4"/>
      <c r="C32" s="190"/>
      <c r="D32" s="190"/>
      <c r="E32" s="191"/>
      <c r="F32" s="191"/>
      <c r="G32" s="4"/>
      <c r="H32" s="125" t="s">
        <v>92</v>
      </c>
      <c r="I32" s="168"/>
      <c r="J32" s="168"/>
    </row>
    <row r="33" spans="1:15" s="41" customFormat="1" ht="15.75">
      <c r="A33" s="169" t="s">
        <v>18</v>
      </c>
      <c r="B33" s="170"/>
      <c r="C33" s="196" t="s">
        <v>154</v>
      </c>
      <c r="D33" s="197"/>
      <c r="E33" s="197"/>
      <c r="F33" s="197"/>
      <c r="G33" s="198"/>
      <c r="H33" s="43" t="s">
        <v>93</v>
      </c>
    </row>
    <row r="34" spans="1:15" s="41" customFormat="1" ht="15" customHeight="1">
      <c r="A34" s="180" t="s">
        <v>103</v>
      </c>
      <c r="B34" s="181"/>
      <c r="C34" s="64" t="s">
        <v>152</v>
      </c>
      <c r="D34" s="65"/>
      <c r="E34" s="65"/>
      <c r="F34" s="65"/>
      <c r="G34" s="65"/>
      <c r="H34" s="81">
        <f>219+398+2855</f>
        <v>3472</v>
      </c>
    </row>
    <row r="35" spans="1:15" s="41" customFormat="1" ht="15" customHeight="1">
      <c r="A35" s="182"/>
      <c r="B35" s="183"/>
      <c r="C35" s="64" t="s">
        <v>147</v>
      </c>
      <c r="D35" s="65"/>
      <c r="E35" s="65"/>
      <c r="F35" s="65"/>
      <c r="G35" s="65"/>
      <c r="H35" s="81">
        <f>700+232+48</f>
        <v>980</v>
      </c>
    </row>
    <row r="36" spans="1:15" s="41" customFormat="1" ht="15" customHeight="1">
      <c r="A36" s="182"/>
      <c r="B36" s="183"/>
      <c r="C36" s="147" t="s">
        <v>132</v>
      </c>
      <c r="D36" s="148"/>
      <c r="E36" s="148"/>
      <c r="F36" s="148"/>
      <c r="G36" s="149"/>
      <c r="H36" s="81">
        <v>3894</v>
      </c>
    </row>
    <row r="37" spans="1:15" s="41" customFormat="1" ht="15" customHeight="1">
      <c r="A37" s="182"/>
      <c r="B37" s="183"/>
      <c r="C37" s="64" t="s">
        <v>133</v>
      </c>
      <c r="D37" s="65"/>
      <c r="E37" s="65"/>
      <c r="F37" s="65"/>
      <c r="G37" s="65"/>
      <c r="H37" s="81">
        <v>5092</v>
      </c>
    </row>
    <row r="38" spans="1:15" s="41" customFormat="1" ht="15" customHeight="1">
      <c r="A38" s="182"/>
      <c r="B38" s="183"/>
      <c r="C38" s="64"/>
      <c r="D38" s="65"/>
      <c r="E38" s="65"/>
      <c r="F38" s="65"/>
      <c r="G38" s="65"/>
      <c r="H38" s="82">
        <f>SUM(H34:H37)</f>
        <v>13438</v>
      </c>
    </row>
    <row r="39" spans="1:15" s="41" customFormat="1" ht="15" customHeight="1">
      <c r="A39" s="182"/>
      <c r="B39" s="183"/>
      <c r="C39" s="169" t="s">
        <v>155</v>
      </c>
      <c r="D39" s="170"/>
      <c r="E39" s="170"/>
      <c r="F39" s="170"/>
      <c r="G39" s="195"/>
      <c r="H39" s="81"/>
    </row>
    <row r="40" spans="1:15" s="41" customFormat="1" ht="15" customHeight="1">
      <c r="A40" s="182"/>
      <c r="B40" s="183"/>
      <c r="C40" s="174" t="s">
        <v>132</v>
      </c>
      <c r="D40" s="175"/>
      <c r="E40" s="175"/>
      <c r="F40" s="175"/>
      <c r="G40" s="176"/>
      <c r="H40" s="81">
        <f>5758+807+8615</f>
        <v>15180</v>
      </c>
    </row>
    <row r="41" spans="1:15" s="41" customFormat="1" ht="15" customHeight="1">
      <c r="A41" s="182"/>
      <c r="B41" s="183"/>
      <c r="C41" s="64" t="s">
        <v>123</v>
      </c>
      <c r="D41" s="146"/>
      <c r="E41" s="146"/>
      <c r="F41" s="146"/>
      <c r="G41" s="146"/>
      <c r="H41" s="81">
        <v>24563</v>
      </c>
    </row>
    <row r="42" spans="1:15" s="41" customFormat="1" ht="15" customHeight="1">
      <c r="A42" s="184"/>
      <c r="B42" s="185"/>
      <c r="C42" s="64" t="s">
        <v>122</v>
      </c>
      <c r="D42" s="65"/>
      <c r="E42" s="65"/>
      <c r="F42" s="65"/>
      <c r="G42" s="65"/>
      <c r="H42" s="81">
        <f>2725+2609</f>
        <v>5334</v>
      </c>
    </row>
    <row r="43" spans="1:15">
      <c r="A43" s="1"/>
      <c r="B43" s="1"/>
      <c r="C43" s="1"/>
      <c r="D43" s="1"/>
      <c r="E43" s="33"/>
      <c r="F43" s="33"/>
      <c r="G43" s="33"/>
      <c r="H43" s="33"/>
      <c r="I43" s="33"/>
      <c r="J43" s="33"/>
    </row>
    <row r="44" spans="1:15" ht="42.75" customHeight="1">
      <c r="A44" s="164" t="s">
        <v>146</v>
      </c>
      <c r="B44" s="164"/>
      <c r="C44" s="164"/>
      <c r="D44" s="164"/>
      <c r="E44" s="164"/>
      <c r="F44" s="164"/>
      <c r="G44" s="164"/>
      <c r="H44" s="164"/>
      <c r="I44" s="63"/>
      <c r="J44" s="63"/>
    </row>
    <row r="45" spans="1:15">
      <c r="A45" s="1"/>
      <c r="B45" s="1"/>
      <c r="C45" s="1"/>
      <c r="D45" s="1"/>
      <c r="E45" s="33"/>
      <c r="F45" s="33"/>
      <c r="G45" s="33"/>
      <c r="H45" s="33"/>
      <c r="I45" s="33"/>
      <c r="J45" s="33"/>
    </row>
    <row r="46" spans="1:15" ht="30.75" customHeight="1">
      <c r="A46" s="167" t="s">
        <v>156</v>
      </c>
      <c r="B46" s="167"/>
      <c r="C46" s="167"/>
      <c r="D46" s="167"/>
      <c r="E46" s="167"/>
      <c r="F46" s="167"/>
      <c r="G46" s="167"/>
      <c r="H46" s="167"/>
      <c r="I46" s="97"/>
      <c r="J46" s="97"/>
      <c r="K46" s="45"/>
      <c r="L46" s="45"/>
      <c r="M46" s="45"/>
      <c r="N46" s="45"/>
      <c r="O46" s="45"/>
    </row>
    <row r="47" spans="1:15" ht="15">
      <c r="A47" s="44"/>
      <c r="B47" s="44"/>
      <c r="C47" s="44"/>
      <c r="D47" s="44"/>
      <c r="E47" s="44"/>
      <c r="F47" s="44"/>
      <c r="G47" s="44"/>
      <c r="H47" s="140" t="s">
        <v>94</v>
      </c>
      <c r="I47" s="66"/>
      <c r="J47" s="44"/>
      <c r="L47" s="44"/>
      <c r="M47" s="44"/>
      <c r="N47" s="44"/>
      <c r="O47" s="44"/>
    </row>
    <row r="48" spans="1:15" ht="15.75">
      <c r="A48" s="196" t="s">
        <v>18</v>
      </c>
      <c r="B48" s="198"/>
      <c r="C48" s="196" t="s">
        <v>154</v>
      </c>
      <c r="D48" s="197"/>
      <c r="E48" s="197"/>
      <c r="F48" s="197"/>
      <c r="G48" s="198"/>
      <c r="H48" s="43" t="s">
        <v>93</v>
      </c>
      <c r="I48" s="44"/>
      <c r="J48" s="44"/>
      <c r="K48" s="44"/>
    </row>
    <row r="49" spans="1:12" ht="15" customHeight="1">
      <c r="A49" s="180" t="s">
        <v>103</v>
      </c>
      <c r="B49" s="181"/>
      <c r="C49" s="171" t="s">
        <v>116</v>
      </c>
      <c r="D49" s="172"/>
      <c r="E49" s="172"/>
      <c r="F49" s="172"/>
      <c r="G49" s="173"/>
      <c r="H49" s="81">
        <f>388+201+1339+49</f>
        <v>1977</v>
      </c>
      <c r="I49" s="44"/>
      <c r="J49" s="44"/>
      <c r="K49" s="44"/>
    </row>
    <row r="50" spans="1:12" ht="15" customHeight="1">
      <c r="A50" s="182"/>
      <c r="B50" s="183"/>
      <c r="C50" s="171" t="s">
        <v>149</v>
      </c>
      <c r="D50" s="172"/>
      <c r="E50" s="172"/>
      <c r="F50" s="172"/>
      <c r="G50" s="173"/>
      <c r="H50" s="81">
        <v>394</v>
      </c>
      <c r="I50" s="44"/>
      <c r="J50" s="44"/>
      <c r="K50" s="44"/>
    </row>
    <row r="51" spans="1:12" ht="15" customHeight="1">
      <c r="A51" s="182"/>
      <c r="B51" s="183"/>
      <c r="C51" s="171" t="s">
        <v>151</v>
      </c>
      <c r="D51" s="172"/>
      <c r="E51" s="172"/>
      <c r="F51" s="172"/>
      <c r="G51" s="173"/>
      <c r="H51" s="81">
        <f>435+435</f>
        <v>870</v>
      </c>
      <c r="I51" s="44"/>
      <c r="J51" s="44"/>
      <c r="K51" s="44"/>
    </row>
    <row r="52" spans="1:12" ht="15" customHeight="1">
      <c r="A52" s="182"/>
      <c r="B52" s="183"/>
      <c r="C52" s="64" t="s">
        <v>72</v>
      </c>
      <c r="D52" s="83"/>
      <c r="E52" s="83"/>
      <c r="F52" s="83"/>
      <c r="G52" s="84"/>
      <c r="H52" s="81">
        <f>(1.45*100.92)*12+((1.2*507)+(1.44*507))*2</f>
        <v>4432.9679999999998</v>
      </c>
      <c r="I52" s="44"/>
      <c r="J52" s="44"/>
      <c r="K52" s="44"/>
      <c r="L52" s="44"/>
    </row>
    <row r="53" spans="1:12" ht="15">
      <c r="A53" s="182"/>
      <c r="B53" s="183"/>
      <c r="C53" s="169" t="s">
        <v>155</v>
      </c>
      <c r="D53" s="170"/>
      <c r="E53" s="170"/>
      <c r="F53" s="170"/>
      <c r="G53" s="195"/>
      <c r="H53" s="98"/>
      <c r="I53" s="44"/>
      <c r="J53" s="44"/>
      <c r="K53" s="44"/>
    </row>
    <row r="54" spans="1:12" ht="14.25">
      <c r="A54" s="184"/>
      <c r="B54" s="185"/>
      <c r="C54" s="158" t="s">
        <v>95</v>
      </c>
      <c r="D54" s="159"/>
      <c r="E54" s="159"/>
      <c r="F54" s="159"/>
      <c r="G54" s="160"/>
      <c r="H54" s="99">
        <v>4040.59</v>
      </c>
      <c r="I54" s="33"/>
      <c r="J54" s="33"/>
    </row>
    <row r="55" spans="1:12" ht="15">
      <c r="A55" s="74"/>
      <c r="B55" s="74"/>
      <c r="C55" s="100"/>
      <c r="D55" s="100"/>
      <c r="E55" s="100"/>
      <c r="F55" s="100"/>
      <c r="G55" s="100"/>
      <c r="H55" s="101"/>
      <c r="I55" s="33"/>
      <c r="J55" s="33"/>
    </row>
    <row r="56" spans="1:12">
      <c r="A56" s="72" t="s">
        <v>58</v>
      </c>
      <c r="B56" s="72"/>
      <c r="C56" s="72"/>
      <c r="D56" s="72"/>
      <c r="E56" s="72"/>
      <c r="F56" s="72"/>
      <c r="G56" s="72"/>
      <c r="H56" s="72"/>
      <c r="I56" s="72"/>
      <c r="J56" s="72"/>
    </row>
    <row r="57" spans="1:12" ht="17.25" customHeight="1">
      <c r="A57" s="154" t="s">
        <v>17</v>
      </c>
      <c r="B57" s="154"/>
      <c r="C57" s="154"/>
      <c r="D57" s="154"/>
      <c r="E57" s="154"/>
      <c r="F57" s="154"/>
      <c r="G57" s="154"/>
      <c r="H57" s="154"/>
      <c r="I57" s="27"/>
      <c r="J57" s="27"/>
    </row>
    <row r="58" spans="1:12" ht="12" customHeight="1">
      <c r="A58" s="27"/>
      <c r="B58" s="27"/>
      <c r="C58" s="27"/>
      <c r="D58" s="27"/>
      <c r="E58" s="27"/>
      <c r="F58" s="27"/>
      <c r="G58" s="27"/>
      <c r="H58" s="27"/>
      <c r="I58" s="27"/>
      <c r="J58" s="27"/>
    </row>
    <row r="59" spans="1:12" ht="15.75">
      <c r="A59" s="165" t="s">
        <v>15</v>
      </c>
      <c r="B59" s="165"/>
      <c r="C59" s="165"/>
      <c r="D59" s="165"/>
      <c r="E59" s="165"/>
      <c r="F59" s="165"/>
      <c r="G59" s="165"/>
      <c r="H59" s="165"/>
      <c r="I59" s="45"/>
      <c r="J59" s="45"/>
    </row>
    <row r="60" spans="1:12" ht="15.75">
      <c r="A60" s="12"/>
      <c r="B60" s="12"/>
      <c r="C60" s="12"/>
      <c r="D60" s="12"/>
      <c r="E60" s="12"/>
      <c r="F60" s="12"/>
      <c r="G60" s="12"/>
      <c r="H60" s="140" t="s">
        <v>99</v>
      </c>
      <c r="I60" s="66"/>
      <c r="J60" s="12"/>
    </row>
    <row r="61" spans="1:12" ht="15.75">
      <c r="A61" s="199" t="s">
        <v>16</v>
      </c>
      <c r="B61" s="199"/>
      <c r="C61" s="199"/>
      <c r="D61" s="199"/>
      <c r="E61" s="199"/>
      <c r="F61" s="199"/>
      <c r="G61" s="200"/>
      <c r="H61" s="69">
        <f>SUM(H74:H85)+H63+H69</f>
        <v>691680.13350824511</v>
      </c>
      <c r="I61" s="67"/>
      <c r="J61" s="67"/>
    </row>
    <row r="62" spans="1:12" ht="15">
      <c r="A62" s="47" t="s">
        <v>4</v>
      </c>
      <c r="B62" s="192" t="s">
        <v>5</v>
      </c>
      <c r="C62" s="193"/>
      <c r="D62" s="193"/>
      <c r="E62" s="193"/>
      <c r="F62" s="193"/>
      <c r="G62" s="194"/>
      <c r="H62" s="70" t="s">
        <v>6</v>
      </c>
      <c r="I62" s="49"/>
    </row>
    <row r="63" spans="1:12" ht="15.75">
      <c r="A63" s="48" t="s">
        <v>7</v>
      </c>
      <c r="B63" s="64" t="s">
        <v>8</v>
      </c>
      <c r="C63" s="65"/>
      <c r="D63" s="65"/>
      <c r="E63" s="65"/>
      <c r="F63" s="65"/>
      <c r="G63" s="65"/>
      <c r="H63" s="80">
        <f>SUM(H64:H68)</f>
        <v>14924.747107584557</v>
      </c>
      <c r="I63" s="38"/>
      <c r="K63" s="104">
        <f>Основное!$C$2*Основное!K35</f>
        <v>8403.7471075845569</v>
      </c>
    </row>
    <row r="64" spans="1:12" ht="15">
      <c r="A64" s="48"/>
      <c r="B64" s="64" t="s">
        <v>115</v>
      </c>
      <c r="C64" s="65"/>
      <c r="D64" s="65"/>
      <c r="E64" s="65"/>
      <c r="F64" s="65"/>
      <c r="G64" s="65"/>
      <c r="H64" s="68">
        <f>118+265+2686</f>
        <v>3069</v>
      </c>
      <c r="I64" s="38"/>
    </row>
    <row r="65" spans="1:9" ht="15">
      <c r="A65" s="48"/>
      <c r="B65" s="64" t="s">
        <v>148</v>
      </c>
      <c r="C65" s="65"/>
      <c r="D65" s="65"/>
      <c r="E65" s="65"/>
      <c r="F65" s="65"/>
      <c r="G65" s="65"/>
      <c r="H65" s="68">
        <f>700+130+162+31+1+64</f>
        <v>1088</v>
      </c>
      <c r="I65" s="38"/>
    </row>
    <row r="66" spans="1:9" ht="15">
      <c r="A66" s="48"/>
      <c r="B66" s="64" t="s">
        <v>121</v>
      </c>
      <c r="C66" s="65"/>
      <c r="D66" s="65"/>
      <c r="E66" s="65"/>
      <c r="F66" s="65"/>
      <c r="G66" s="65"/>
      <c r="H66" s="68">
        <v>1021</v>
      </c>
      <c r="I66" s="38"/>
    </row>
    <row r="67" spans="1:9" ht="15">
      <c r="A67" s="48"/>
      <c r="B67" s="64" t="s">
        <v>117</v>
      </c>
      <c r="C67" s="65"/>
      <c r="D67" s="65"/>
      <c r="E67" s="65"/>
      <c r="F67" s="65"/>
      <c r="G67" s="65"/>
      <c r="H67" s="68">
        <f>188+68+1073+14</f>
        <v>1343</v>
      </c>
      <c r="I67" s="38"/>
    </row>
    <row r="68" spans="1:9" ht="51" customHeight="1">
      <c r="A68" s="48"/>
      <c r="B68" s="188" t="s">
        <v>127</v>
      </c>
      <c r="C68" s="189"/>
      <c r="D68" s="189"/>
      <c r="E68" s="189"/>
      <c r="F68" s="189"/>
      <c r="G68" s="189"/>
      <c r="H68" s="68">
        <f>K63</f>
        <v>8403.7471075845569</v>
      </c>
      <c r="I68" s="38"/>
    </row>
    <row r="69" spans="1:9" ht="15.75">
      <c r="A69" s="48" t="s">
        <v>9</v>
      </c>
      <c r="B69" s="64" t="s">
        <v>78</v>
      </c>
      <c r="C69" s="65"/>
      <c r="D69" s="65"/>
      <c r="E69" s="65"/>
      <c r="F69" s="65"/>
      <c r="G69" s="65"/>
      <c r="H69" s="80">
        <f>SUM(H70:H73)</f>
        <v>13922.61806817678</v>
      </c>
      <c r="I69" s="38"/>
    </row>
    <row r="70" spans="1:9" ht="15">
      <c r="A70" s="48"/>
      <c r="B70" s="158" t="s">
        <v>134</v>
      </c>
      <c r="C70" s="159"/>
      <c r="D70" s="159"/>
      <c r="E70" s="159"/>
      <c r="F70" s="159"/>
      <c r="G70" s="159"/>
      <c r="H70" s="68">
        <f>Основное!$C$2*Основное!K36</f>
        <v>4011.2455117691384</v>
      </c>
      <c r="I70" s="38"/>
    </row>
    <row r="71" spans="1:9" ht="15">
      <c r="A71" s="48"/>
      <c r="B71" s="64" t="s">
        <v>135</v>
      </c>
      <c r="C71" s="126"/>
      <c r="D71" s="126"/>
      <c r="E71" s="126"/>
      <c r="F71" s="126"/>
      <c r="G71" s="126"/>
      <c r="H71" s="68">
        <f>Основное!$C$2*Основное!M36</f>
        <v>2611.576865109269</v>
      </c>
      <c r="I71" s="38"/>
    </row>
    <row r="72" spans="1:9" ht="15">
      <c r="A72" s="48"/>
      <c r="B72" s="64" t="s">
        <v>153</v>
      </c>
      <c r="C72" s="126"/>
      <c r="D72" s="126"/>
      <c r="E72" s="126"/>
      <c r="F72" s="126"/>
      <c r="G72" s="126"/>
      <c r="H72" s="68">
        <f>Основное!$C$2*Основное!O36</f>
        <v>3850.7956912983732</v>
      </c>
      <c r="I72" s="38"/>
    </row>
    <row r="73" spans="1:9" ht="15">
      <c r="A73" s="48"/>
      <c r="B73" s="158" t="s">
        <v>150</v>
      </c>
      <c r="C73" s="159"/>
      <c r="D73" s="159"/>
      <c r="E73" s="159"/>
      <c r="F73" s="159"/>
      <c r="G73" s="160"/>
      <c r="H73" s="68">
        <v>3449</v>
      </c>
      <c r="I73" s="38"/>
    </row>
    <row r="74" spans="1:9" ht="15">
      <c r="A74" s="48">
        <v>3</v>
      </c>
      <c r="B74" s="64" t="s">
        <v>10</v>
      </c>
      <c r="C74" s="65"/>
      <c r="D74" s="65"/>
      <c r="E74" s="65"/>
      <c r="F74" s="65"/>
      <c r="G74" s="65"/>
      <c r="H74" s="68">
        <f>Основное!$C$2*Основное!H38</f>
        <v>28286.876620750034</v>
      </c>
      <c r="I74" s="38"/>
    </row>
    <row r="75" spans="1:9" ht="15">
      <c r="A75" s="48">
        <v>4</v>
      </c>
      <c r="B75" s="64" t="s">
        <v>11</v>
      </c>
      <c r="C75" s="65"/>
      <c r="D75" s="65"/>
      <c r="E75" s="65"/>
      <c r="F75" s="65"/>
      <c r="G75" s="65"/>
      <c r="H75" s="68">
        <f>Основное!$C$2*Основное!H40</f>
        <v>97405.057693160154</v>
      </c>
      <c r="I75" s="38"/>
    </row>
    <row r="76" spans="1:9" ht="15">
      <c r="A76" s="48">
        <v>5</v>
      </c>
      <c r="B76" s="64" t="s">
        <v>104</v>
      </c>
      <c r="C76" s="65"/>
      <c r="D76" s="65"/>
      <c r="E76" s="65"/>
      <c r="F76" s="65"/>
      <c r="G76" s="65"/>
      <c r="H76" s="68">
        <f>Основное!$C$2*Основное!H41</f>
        <v>6800.5461567445363</v>
      </c>
      <c r="I76" s="38"/>
    </row>
    <row r="77" spans="1:9" ht="15">
      <c r="A77" s="48">
        <v>6</v>
      </c>
      <c r="B77" s="64" t="s">
        <v>12</v>
      </c>
      <c r="C77" s="65"/>
      <c r="D77" s="65"/>
      <c r="E77" s="65"/>
      <c r="F77" s="65"/>
      <c r="G77" s="65"/>
      <c r="H77" s="68">
        <f>Основное!$C$2*Основное!H42</f>
        <v>46626.837312713331</v>
      </c>
      <c r="I77" s="38"/>
    </row>
    <row r="78" spans="1:9" ht="15">
      <c r="A78" s="48">
        <v>7</v>
      </c>
      <c r="B78" s="64" t="s">
        <v>74</v>
      </c>
      <c r="C78" s="65"/>
      <c r="D78" s="65"/>
      <c r="E78" s="65"/>
      <c r="F78" s="65"/>
      <c r="G78" s="65"/>
      <c r="H78" s="68">
        <f>Основное!$C$2*Основное!H43</f>
        <v>116262.41784875216</v>
      </c>
      <c r="I78" s="38"/>
    </row>
    <row r="79" spans="1:9" ht="15">
      <c r="A79" s="48">
        <v>8</v>
      </c>
      <c r="B79" s="64" t="s">
        <v>79</v>
      </c>
      <c r="C79" s="65"/>
      <c r="D79" s="65"/>
      <c r="E79" s="65"/>
      <c r="F79" s="65"/>
      <c r="G79" s="65"/>
      <c r="H79" s="68">
        <f>Основное!$C$2*Основное!H44</f>
        <v>24122.452737820822</v>
      </c>
      <c r="I79" s="38"/>
    </row>
    <row r="80" spans="1:9" ht="15">
      <c r="A80" s="48">
        <v>9</v>
      </c>
      <c r="B80" s="64" t="s">
        <v>71</v>
      </c>
      <c r="C80" s="65"/>
      <c r="D80" s="65"/>
      <c r="E80" s="65"/>
      <c r="F80" s="65"/>
      <c r="G80" s="65"/>
      <c r="H80" s="68">
        <f>Основное!$C$2*Основное!H45</f>
        <v>4039.9216498958285</v>
      </c>
      <c r="I80" s="38"/>
    </row>
    <row r="81" spans="1:15" ht="15">
      <c r="A81" s="48">
        <v>10</v>
      </c>
      <c r="B81" s="64" t="s">
        <v>77</v>
      </c>
      <c r="C81" s="65"/>
      <c r="D81" s="65"/>
      <c r="E81" s="65"/>
      <c r="F81" s="65"/>
      <c r="G81" s="65"/>
      <c r="H81" s="68">
        <f>Основное!$C$2*Основное!H46</f>
        <v>6602.9709788776099</v>
      </c>
      <c r="I81" s="38"/>
    </row>
    <row r="82" spans="1:15" ht="15">
      <c r="A82" s="48">
        <v>11</v>
      </c>
      <c r="B82" s="64" t="s">
        <v>13</v>
      </c>
      <c r="C82" s="65"/>
      <c r="D82" s="65"/>
      <c r="E82" s="65"/>
      <c r="F82" s="65"/>
      <c r="G82" s="65"/>
      <c r="H82" s="68">
        <f>Основное!$C$2*Основное!H47</f>
        <v>264779.46568719804</v>
      </c>
      <c r="I82" s="38"/>
    </row>
    <row r="83" spans="1:15" ht="15">
      <c r="A83" s="48">
        <v>12</v>
      </c>
      <c r="B83" s="64" t="s">
        <v>70</v>
      </c>
      <c r="C83" s="65"/>
      <c r="D83" s="65"/>
      <c r="E83" s="65"/>
      <c r="F83" s="65"/>
      <c r="G83" s="65"/>
      <c r="H83" s="68">
        <f>Основное!$C$2*Основное!H48</f>
        <v>53491.119600270402</v>
      </c>
      <c r="I83" s="38"/>
    </row>
    <row r="84" spans="1:15" ht="15">
      <c r="A84" s="48">
        <v>13</v>
      </c>
      <c r="B84" s="64" t="s">
        <v>64</v>
      </c>
      <c r="C84" s="65"/>
      <c r="D84" s="65"/>
      <c r="E84" s="65"/>
      <c r="F84" s="65"/>
      <c r="G84" s="65"/>
      <c r="H84" s="68">
        <f>Основное!$C$2*Основное!H49</f>
        <v>8346.0193104747541</v>
      </c>
      <c r="I84" s="38"/>
    </row>
    <row r="85" spans="1:15" ht="15">
      <c r="A85" s="48">
        <v>14</v>
      </c>
      <c r="B85" s="64" t="s">
        <v>157</v>
      </c>
      <c r="C85" s="65"/>
      <c r="D85" s="65"/>
      <c r="E85" s="65"/>
      <c r="F85" s="65"/>
      <c r="G85" s="65"/>
      <c r="H85" s="68">
        <f>Основное!$C$2*Основное!H50</f>
        <v>6069.0827358260558</v>
      </c>
      <c r="I85" s="38"/>
    </row>
    <row r="86" spans="1:15">
      <c r="A86" s="6"/>
      <c r="B86" s="6"/>
      <c r="C86" s="6"/>
      <c r="D86" s="6"/>
      <c r="E86" s="6"/>
      <c r="F86" s="6"/>
      <c r="G86" s="6"/>
      <c r="H86" s="3"/>
      <c r="I86" s="21"/>
      <c r="J86" s="21"/>
    </row>
    <row r="87" spans="1:15" s="41" customFormat="1" ht="26.25" customHeight="1">
      <c r="A87" s="179" t="s">
        <v>128</v>
      </c>
      <c r="B87" s="179"/>
      <c r="C87" s="179"/>
      <c r="D87" s="179"/>
      <c r="E87" s="179"/>
      <c r="F87" s="179"/>
      <c r="G87" s="179"/>
      <c r="H87" s="179"/>
      <c r="I87" s="79"/>
      <c r="J87" s="79"/>
    </row>
    <row r="88" spans="1:15" s="41" customFormat="1">
      <c r="A88" s="19"/>
      <c r="B88" s="156"/>
      <c r="C88" s="156"/>
      <c r="D88" s="156"/>
      <c r="E88" s="156"/>
      <c r="F88" s="156"/>
      <c r="G88" s="156"/>
      <c r="H88" s="156"/>
      <c r="I88" s="50"/>
      <c r="J88" s="50"/>
    </row>
    <row r="89" spans="1:15" s="41" customFormat="1" ht="15.75">
      <c r="A89" s="178" t="s">
        <v>136</v>
      </c>
      <c r="B89" s="178"/>
      <c r="C89" s="178"/>
      <c r="D89" s="178"/>
      <c r="E89" s="178"/>
      <c r="F89" s="178"/>
      <c r="G89" s="19"/>
      <c r="I89" s="19"/>
      <c r="J89" s="19"/>
    </row>
    <row r="90" spans="1:15" s="41" customFormat="1" ht="15">
      <c r="A90" s="49"/>
      <c r="B90" s="49"/>
      <c r="C90" s="49"/>
      <c r="D90" s="49"/>
      <c r="F90" s="42" t="s">
        <v>96</v>
      </c>
      <c r="G90" s="42"/>
      <c r="H90" s="50"/>
      <c r="I90" s="50"/>
      <c r="J90" s="50"/>
    </row>
    <row r="91" spans="1:15" s="41" customFormat="1" ht="34.5" customHeight="1">
      <c r="A91" s="88" t="s">
        <v>118</v>
      </c>
      <c r="B91" s="103" t="s">
        <v>129</v>
      </c>
      <c r="C91" s="85" t="s">
        <v>97</v>
      </c>
      <c r="D91" s="90" t="s">
        <v>98</v>
      </c>
      <c r="E91" s="93" t="s">
        <v>120</v>
      </c>
      <c r="F91" s="93" t="s">
        <v>119</v>
      </c>
      <c r="G91" s="91"/>
      <c r="H91" s="92"/>
      <c r="I91" s="51"/>
      <c r="J91" s="50"/>
      <c r="K91" s="50"/>
      <c r="L91" s="50"/>
    </row>
    <row r="92" spans="1:15" s="41" customFormat="1" ht="15">
      <c r="A92" s="89">
        <v>1026.48</v>
      </c>
      <c r="B92" s="89">
        <v>4320</v>
      </c>
      <c r="C92" s="94">
        <v>4724</v>
      </c>
      <c r="D92" s="95">
        <v>6000</v>
      </c>
      <c r="E92" s="96">
        <v>2880</v>
      </c>
      <c r="F92" s="95">
        <f>SUM(A92:E92)</f>
        <v>18950.48</v>
      </c>
      <c r="G92" s="86"/>
      <c r="H92" s="87"/>
      <c r="I92" s="50"/>
      <c r="J92" s="50"/>
    </row>
    <row r="93" spans="1:15" s="41" customFormat="1" ht="15">
      <c r="A93" s="52"/>
      <c r="B93" s="52"/>
      <c r="C93" s="53"/>
      <c r="D93" s="53"/>
      <c r="E93" s="53"/>
      <c r="F93" s="53"/>
      <c r="G93" s="51"/>
      <c r="H93" s="50"/>
      <c r="I93" s="50"/>
      <c r="J93" s="50"/>
    </row>
    <row r="94" spans="1:15" s="41" customFormat="1" ht="92.25" customHeight="1">
      <c r="A94" s="157" t="s">
        <v>158</v>
      </c>
      <c r="B94" s="157"/>
      <c r="C94" s="157"/>
      <c r="D94" s="157"/>
      <c r="E94" s="157"/>
      <c r="F94" s="157"/>
      <c r="G94" s="157"/>
      <c r="H94" s="157"/>
      <c r="I94" s="54"/>
      <c r="J94" s="54"/>
      <c r="K94" s="54"/>
      <c r="L94" s="54"/>
    </row>
    <row r="95" spans="1:15" ht="63.75" customHeight="1">
      <c r="A95" s="155" t="s">
        <v>159</v>
      </c>
      <c r="B95" s="155"/>
      <c r="C95" s="155"/>
      <c r="D95" s="155"/>
      <c r="E95" s="155"/>
      <c r="F95" s="155"/>
      <c r="G95" s="155"/>
      <c r="H95" s="155"/>
      <c r="I95" s="71"/>
      <c r="J95" s="71"/>
      <c r="K95" s="71"/>
      <c r="L95" s="71"/>
      <c r="M95" s="71"/>
      <c r="N95" s="71"/>
      <c r="O95" s="71"/>
    </row>
    <row r="96" spans="1:15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</row>
    <row r="97" spans="1:15" ht="15">
      <c r="A97" s="151" t="s">
        <v>59</v>
      </c>
      <c r="B97" s="151"/>
      <c r="C97" s="151"/>
      <c r="D97" s="151"/>
      <c r="E97" s="151"/>
      <c r="F97" s="151"/>
      <c r="G97" s="151"/>
      <c r="H97" s="151"/>
      <c r="I97" s="122"/>
      <c r="J97" s="122"/>
      <c r="K97" s="56"/>
      <c r="L97" s="56"/>
      <c r="M97" s="56"/>
      <c r="N97" s="56"/>
      <c r="O97" s="56"/>
    </row>
    <row r="98" spans="1:15" ht="15">
      <c r="A98" s="151" t="s">
        <v>82</v>
      </c>
      <c r="B98" s="151"/>
      <c r="C98" s="151"/>
      <c r="D98" s="151"/>
      <c r="E98" s="151"/>
      <c r="F98" s="151"/>
      <c r="G98" s="151"/>
      <c r="H98" s="151"/>
      <c r="I98" s="122"/>
      <c r="J98" s="122"/>
      <c r="K98" s="56"/>
      <c r="L98" s="56"/>
      <c r="M98" s="56"/>
      <c r="N98" s="56"/>
      <c r="O98" s="56"/>
    </row>
    <row r="99" spans="1:15" ht="14.25">
      <c r="A99" s="152" t="s">
        <v>83</v>
      </c>
      <c r="B99" s="152"/>
      <c r="C99" s="152"/>
      <c r="D99" s="152"/>
      <c r="E99" s="152"/>
      <c r="F99" s="152"/>
      <c r="G99" s="152"/>
      <c r="H99" s="152"/>
      <c r="I99" s="57"/>
      <c r="J99" s="57"/>
      <c r="K99" s="57"/>
      <c r="L99" s="57"/>
      <c r="M99" s="57"/>
      <c r="N99" s="57"/>
      <c r="O99" s="57"/>
    </row>
    <row r="100" spans="1:15" ht="15">
      <c r="A100" s="153" t="s">
        <v>112</v>
      </c>
      <c r="B100" s="153"/>
      <c r="C100" s="153"/>
      <c r="D100" s="153"/>
      <c r="E100" s="153"/>
      <c r="F100" s="153"/>
      <c r="G100" s="153"/>
      <c r="H100" s="153"/>
      <c r="I100" s="123"/>
      <c r="J100" s="123"/>
      <c r="K100" s="58"/>
      <c r="L100" s="58"/>
      <c r="M100" s="58"/>
      <c r="N100" s="58"/>
      <c r="O100" s="58"/>
    </row>
    <row r="101" spans="1:15" ht="15">
      <c r="A101" s="161" t="s">
        <v>101</v>
      </c>
      <c r="B101" s="161"/>
      <c r="C101" s="161"/>
      <c r="D101" s="161"/>
      <c r="E101" s="161"/>
      <c r="F101" s="161"/>
      <c r="G101" s="161"/>
      <c r="H101" s="161"/>
      <c r="I101" s="124"/>
      <c r="J101" s="124"/>
      <c r="K101" s="59"/>
      <c r="L101" s="59"/>
      <c r="M101" s="59"/>
      <c r="N101" s="59"/>
      <c r="O101" s="59"/>
    </row>
  </sheetData>
  <mergeCells count="53">
    <mergeCell ref="G21:G23"/>
    <mergeCell ref="A24:B24"/>
    <mergeCell ref="A21:B23"/>
    <mergeCell ref="D21:D23"/>
    <mergeCell ref="F21:F23"/>
    <mergeCell ref="C21:C23"/>
    <mergeCell ref="E21:E23"/>
    <mergeCell ref="B62:G62"/>
    <mergeCell ref="C53:G53"/>
    <mergeCell ref="C33:G33"/>
    <mergeCell ref="A61:G61"/>
    <mergeCell ref="C39:G39"/>
    <mergeCell ref="A89:F89"/>
    <mergeCell ref="A49:B54"/>
    <mergeCell ref="C48:G48"/>
    <mergeCell ref="A48:B48"/>
    <mergeCell ref="B20:F20"/>
    <mergeCell ref="A31:H31"/>
    <mergeCell ref="A59:H59"/>
    <mergeCell ref="A87:H87"/>
    <mergeCell ref="A34:B42"/>
    <mergeCell ref="I20:J20"/>
    <mergeCell ref="H21:H23"/>
    <mergeCell ref="B68:G68"/>
    <mergeCell ref="C32:D32"/>
    <mergeCell ref="E32:F32"/>
    <mergeCell ref="I32:J32"/>
    <mergeCell ref="A33:B33"/>
    <mergeCell ref="C54:G54"/>
    <mergeCell ref="C49:G49"/>
    <mergeCell ref="C40:G40"/>
    <mergeCell ref="C50:G50"/>
    <mergeCell ref="C51:G51"/>
    <mergeCell ref="A101:H101"/>
    <mergeCell ref="A2:H2"/>
    <mergeCell ref="A1:H1"/>
    <mergeCell ref="A3:H3"/>
    <mergeCell ref="A17:H17"/>
    <mergeCell ref="A19:H19"/>
    <mergeCell ref="A28:H28"/>
    <mergeCell ref="E5:H7"/>
    <mergeCell ref="A44:H44"/>
    <mergeCell ref="A46:H46"/>
    <mergeCell ref="A98:H98"/>
    <mergeCell ref="A99:H99"/>
    <mergeCell ref="A100:H100"/>
    <mergeCell ref="A57:H57"/>
    <mergeCell ref="A95:H95"/>
    <mergeCell ref="A97:H97"/>
    <mergeCell ref="B88:H88"/>
    <mergeCell ref="A94:H94"/>
    <mergeCell ref="B73:G73"/>
    <mergeCell ref="B70:G70"/>
  </mergeCells>
  <phoneticPr fontId="11" type="noConversion"/>
  <hyperlinks>
    <hyperlink ref="A99" r:id="rId1" display="blgorod@rambler.ru,"/>
  </hyperlinks>
  <pageMargins left="0.78740157480314965" right="0.78740157480314965" top="0.78740157480314965" bottom="0.82677165354330717" header="0.39370078740157483" footer="0"/>
  <pageSetup paperSize="9" scale="72" orientation="portrait" verticalDpi="360" r:id="rId2"/>
  <headerFooter alignWithMargins="0"/>
  <rowBreaks count="1" manualBreakCount="1">
    <brk id="5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Основное</vt:lpstr>
      <vt:lpstr>с ОПУ</vt:lpstr>
      <vt:lpstr>Набережная 1</vt:lpstr>
      <vt:lpstr>Лист1</vt:lpstr>
      <vt:lpstr>'Набережная 1'!Область_печати</vt:lpstr>
      <vt:lpstr>Основное!Область_печати</vt:lpstr>
    </vt:vector>
  </TitlesOfParts>
  <Company>Благоустроенный город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</dc:creator>
  <cp:lastModifiedBy>ооо</cp:lastModifiedBy>
  <cp:lastPrinted>2018-03-28T05:43:58Z</cp:lastPrinted>
  <dcterms:created xsi:type="dcterms:W3CDTF">2011-03-16T07:53:38Z</dcterms:created>
  <dcterms:modified xsi:type="dcterms:W3CDTF">2018-03-28T10:01:44Z</dcterms:modified>
</cp:coreProperties>
</file>