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1" sheetId="56" r:id="rId3"/>
    <sheet name="Лист1" sheetId="63" r:id="rId4"/>
  </sheets>
  <definedNames>
    <definedName name="_xlnm.Print_Area" localSheetId="2">'Набережная 11'!$A$1:$H$106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M36"/>
  <c r="O36"/>
  <c r="H76" i="56"/>
  <c r="H40"/>
  <c r="F97"/>
  <c r="H71"/>
  <c r="H53"/>
  <c r="H42"/>
  <c r="H69"/>
  <c r="H44"/>
  <c r="H68"/>
  <c r="H35"/>
  <c r="H54"/>
  <c r="H43"/>
  <c r="H55"/>
  <c r="I2" i="62"/>
  <c r="L35" i="4"/>
  <c r="K36"/>
  <c r="G44"/>
  <c r="C12" i="62"/>
  <c r="D20"/>
  <c r="H35" i="4"/>
  <c r="K35"/>
  <c r="H78" i="56"/>
  <c r="H56"/>
  <c r="K67"/>
  <c r="H72"/>
  <c r="H67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83" i="56"/>
  <c r="H90"/>
  <c r="H89"/>
  <c r="H88"/>
  <c r="H87"/>
  <c r="H86"/>
  <c r="H85"/>
  <c r="H84"/>
  <c r="H82"/>
  <c r="H81"/>
  <c r="H80"/>
  <c r="H79"/>
  <c r="H77"/>
  <c r="H73"/>
  <c r="H65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<sst xmlns="http://schemas.openxmlformats.org/spreadsheetml/2006/main" count="236" uniqueCount="164">
  <si>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</si>
  <si>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</si>
  <si>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</si>
  <si>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</si>
  <si>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</si>
  <si>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</si>
  <si>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</si>
  <si>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</si>
  <si>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</si>
  <si>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</si>
  <si>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</si>
  <si>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</si>
  <si>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</si>
  <si>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</si>
  <si>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</si>
  <si>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</si>
  <si>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</si>
  <si>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</si>
  <si>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</si>
  <si>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</si>
  <si>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- 2,7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</si>
  <si>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</si>
  <si>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</si>
  <si>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</si>
  <si>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</si>
  <si>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</si>
  <si>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</si>
  <si>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</si>
  <si>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</si>
  <si>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</si>
  <si>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</si>
  <si>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</si>
  <si>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</si>
  <si>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</si>
  <si>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</si>
  <si>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</si>
  <si>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</si>
  <si>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</si>
  <si>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</si>
  <si>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</si>
  <si>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</si>
  <si>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</si>
  <si>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</si>
  <si>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</si>
  <si>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</si>
  <si>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</si>
  <si>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</si>
  <si>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</si>
  <si>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</si>
  <si>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</si>
  <si>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</si>
  <si>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</si>
  <si>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</si>
  <si>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</si>
  <si>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Управляющая организация ООО "Благоустроенный город-1"</t>
  </si>
  <si>
    <t>Площадь подъезда - 880 кв. м</t>
  </si>
  <si>
    <t>Площадь подвала - 977,1 кв. м</t>
  </si>
  <si>
    <t>Площадь кровли - 1090,4 кв. м</t>
  </si>
  <si>
    <t xml:space="preserve">Адрес дома - Набережная 11 </t>
  </si>
  <si>
    <t>Площадь газона - 270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</si>
  <si>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</si>
  <si>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</si>
  <si>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</si>
  <si>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</si>
  <si>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</si>
  <si>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</si>
  <si>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</si>
  <si>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</si>
  <si>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</si>
  <si>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</si>
  <si>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</si>
  <si>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</si>
  <si>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</si>
  <si>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</si>
  <si>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</si>
  <si>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</si>
  <si>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</si>
  <si>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</si>
  <si>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</si>
  <si>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</si>
  <si>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</si>
  <si>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</si>
  <si>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</si>
  <si>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</si>
  <si>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</si>
  <si>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</si>
  <si>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</si>
  <si>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</si>
  <si>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</si>
  <si>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</si>
  <si>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</si>
  <si>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</si>
  <si>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</si>
  <si>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</si>
  <si>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</si>
  <si>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</si>
  <si>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</si>
  <si>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</si>
  <si>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</si>
  <si>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</si>
  <si>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</si>
  <si>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</si>
  <si>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Ремонт кровли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</si>
  <si>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</si>
  <si>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</si>
  <si>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</si>
  <si>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</si>
  <si>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</si>
  <si>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</si>
  <si>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</si>
  <si>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</si>
  <si>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</si>
  <si>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</si>
  <si>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</si>
  <si>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</si>
  <si>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</si>
  <si>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</si>
  <si>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</si>
  <si>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</si>
  <si>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</si>
  <si>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</si>
  <si>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</si>
  <si>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</si>
  <si>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</si>
  <si>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</si>
  <si>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</si>
  <si>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</si>
  <si>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</si>
  <si>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Общая площадь дома -9015,50 кв. м</t>
  </si>
  <si>
    <t>Содержание оборудования домофона</t>
  </si>
  <si>
    <t>ООО "Теплострой+" (кровля)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</si>
  <si>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</si>
  <si>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Смена вентилей,сгонов у труб-дов,полиэт.канал.труб</t>
  </si>
  <si>
    <t>Ремонт мусорных камер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</si>
  <si>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</si>
  <si>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</si>
  <si>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</si>
  <si>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</si>
  <si>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</si>
  <si>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</si>
  <si>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</si>
  <si>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</si>
  <si>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</si>
  <si>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</si>
  <si>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</si>
  <si>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</si>
  <si>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</si>
  <si>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-7333,40 кв.м.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</si>
  <si>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</si>
  <si>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</si>
  <si>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</si>
  <si>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Ремонт межпанельных швов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</si>
  <si>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</si>
  <si>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</si>
  <si>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</si>
  <si>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</si>
  <si>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</si>
  <si>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Покос травы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</si>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</sst>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5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5" fillId="0" borderId="0" xfId="2" applyFont="1" applyBorder="1" applyAlignment="1">
      <alignment wrapText="1"/>
    </xf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0" fontId="25" fillId="0" borderId="0" xfId="2" applyFont="1" applyBorder="1" applyAlignment="1">
      <alignment horizontal="lef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0" fillId="0" borderId="0" xfId="0" applyFont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4" fillId="0" borderId="1" xfId="0" applyFont="1" applyBorder="1"/>
    <xf numFmtId="0" fontId="34" fillId="0" borderId="1" xfId="0" applyFont="1" applyBorder="1" applyAlignment="1">
      <alignment wrapText="1"/>
    </xf>
    <xf numFmtId="0" fontId="34" fillId="0" borderId="1" xfId="0" applyFont="1" applyBorder="1" applyAlignment="1"/>
    <xf numFmtId="0" fontId="33" fillId="0" borderId="0" xfId="0" applyFont="1"/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1" fontId="33" fillId="0" borderId="1" xfId="0" applyNumberFormat="1" applyFont="1" applyBorder="1"/>
    <xf numFmtId="2" fontId="33" fillId="0" borderId="1" xfId="0" applyNumberFormat="1" applyFont="1" applyBorder="1" applyAlignment="1"/>
    <xf numFmtId="1" fontId="33" fillId="0" borderId="1" xfId="0" applyNumberFormat="1" applyFont="1" applyBorder="1" applyAlignment="1"/>
    <xf numFmtId="1" fontId="33" fillId="0" borderId="6" xfId="0" applyNumberFormat="1" applyFont="1" applyFill="1" applyBorder="1"/>
    <xf numFmtId="1" fontId="33" fillId="0" borderId="1" xfId="0" applyNumberFormat="1" applyFont="1" applyFill="1" applyBorder="1"/>
    <xf numFmtId="1" fontId="34" fillId="0" borderId="1" xfId="0" applyNumberFormat="1" applyFont="1" applyBorder="1"/>
    <xf numFmtId="2" fontId="34" fillId="0" borderId="1" xfId="0" applyNumberFormat="1" applyFont="1" applyBorder="1" applyAlignment="1"/>
    <xf numFmtId="0" fontId="33" fillId="0" borderId="1" xfId="0" applyFont="1" applyBorder="1"/>
    <xf numFmtId="0" fontId="38" fillId="0" borderId="1" xfId="0" applyFont="1" applyBorder="1" applyAlignment="1">
      <alignment wrapText="1"/>
    </xf>
    <xf numFmtId="0" fontId="38" fillId="0" borderId="1" xfId="0" applyFont="1" applyFill="1" applyBorder="1" applyAlignment="1">
      <alignment wrapText="1"/>
    </xf>
    <xf numFmtId="1" fontId="33" fillId="0" borderId="3" xfId="0" applyNumberFormat="1" applyFont="1" applyBorder="1" applyAlignment="1"/>
    <xf numFmtId="2" fontId="33" fillId="0" borderId="1" xfId="0" applyNumberFormat="1" applyFont="1" applyBorder="1"/>
    <xf numFmtId="0" fontId="26" fillId="0" borderId="0" xfId="0" applyFont="1" applyBorder="1"/>
    <xf numFmtId="0" fontId="7" fillId="0" borderId="0" xfId="2" applyFont="1">
      <alignment horizontal="left"/>
    </xf>
    <xf numFmtId="2" fontId="20" fillId="0" borderId="0" xfId="1" applyNumberFormat="1" applyFont="1" applyAlignment="1" applyProtection="1">
      <alignment horizont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4" fillId="0" borderId="0" xfId="2" applyFont="1" applyBorder="1" applyAlignment="1">
      <alignment horizontal="center"/>
    </xf>
    <xf numFmtId="0" fontId="15" fillId="0" borderId="0" xfId="2" applyFont="1" applyAlignment="1">
      <alignment horizontal="center" wrapText="1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0" xfId="2" applyFont="1" applyAlignment="1">
      <alignment horizontal="center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5" xfId="2" applyFont="1" applyBorder="1" applyAlignment="1">
      <alignment horizontal="left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30" fillId="0" borderId="0" xfId="0" applyFont="1" applyAlignment="1">
      <alignment horizontal="center"/>
    </xf>
    <xf numFmtId="0" fontId="5" fillId="0" borderId="0" xfId="2" applyFont="1" applyBorder="1">
      <alignment horizontal="left"/>
    </xf>
    <xf numFmtId="0" fontId="15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27" fillId="0" borderId="0" xfId="0" applyFont="1" applyAlignment="1">
      <alignment horizontal="center"/>
    </xf>
    <xf numFmtId="0" fontId="6" fillId="0" borderId="0" xfId="2" applyFont="1" applyBorder="1" applyAlignment="1">
      <alignment horizontal="left"/>
    </xf>
    <xf numFmtId="0" fontId="28" fillId="0" borderId="11" xfId="2" applyFont="1" applyBorder="1" applyAlignment="1">
      <alignment horizontal="left"/>
    </xf>
    <xf numFmtId="0" fontId="28" fillId="0" borderId="13" xfId="2" applyFont="1" applyBorder="1" applyAlignment="1">
      <alignment horizontal="left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0" xfId="2" applyFont="1" applyBorder="1" applyAlignment="1">
      <alignment horizontal="left" wrapText="1"/>
    </xf>
    <xf numFmtId="0" fontId="3" fillId="0" borderId="0" xfId="2" applyFont="1">
      <alignment horizontal="left"/>
    </xf>
    <xf numFmtId="0" fontId="28" fillId="0" borderId="0" xfId="2" applyFont="1">
      <alignment horizontal="left"/>
    </xf>
    <xf numFmtId="0" fontId="5" fillId="0" borderId="0" xfId="2" applyFont="1">
      <alignment horizontal="left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left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8" t="s">
        <v>2</v>
      </c>
      <c r="B1" s="10" t="s">
        <v>16</v>
      </c>
      <c r="C1" s="24" t="s">
        <v>17</v>
      </c>
      <c r="D1" s="115"/>
      <c r="E1" s="41"/>
      <c r="F1" s="101"/>
      <c r="G1" s="102"/>
      <c r="H1" s="102"/>
      <c r="I1" s="103"/>
      <c r="J1" s="41"/>
    </row>
    <row r="2" spans="1:10">
      <c r="A2" s="9">
        <v>1</v>
      </c>
      <c r="B2" s="9" t="s">
        <v>24</v>
      </c>
      <c r="C2" s="25">
        <v>3696.6</v>
      </c>
      <c r="D2" s="41"/>
      <c r="E2" s="116"/>
      <c r="F2" s="104"/>
      <c r="G2" s="105"/>
      <c r="H2" s="106"/>
      <c r="I2" s="107"/>
      <c r="J2" s="41"/>
    </row>
    <row r="3" spans="1:10">
      <c r="A3" s="9">
        <v>2</v>
      </c>
      <c r="B3" s="9" t="s">
        <v>25</v>
      </c>
      <c r="C3" s="25">
        <v>7319.94</v>
      </c>
      <c r="D3" s="41"/>
      <c r="E3" s="116"/>
      <c r="F3" s="104"/>
      <c r="G3" s="41"/>
      <c r="H3" s="106"/>
      <c r="I3" s="107"/>
      <c r="J3" s="41"/>
    </row>
    <row r="4" spans="1:10">
      <c r="A4" s="9">
        <v>3</v>
      </c>
      <c r="B4" s="9" t="s">
        <v>26</v>
      </c>
      <c r="C4" s="25">
        <v>3698.5</v>
      </c>
      <c r="D4" s="41"/>
      <c r="E4" s="116"/>
      <c r="F4" s="104"/>
      <c r="G4" s="41"/>
      <c r="H4" s="106"/>
      <c r="I4" s="107"/>
      <c r="J4" s="41"/>
    </row>
    <row r="5" spans="1:10">
      <c r="A5" s="9">
        <v>4</v>
      </c>
      <c r="B5" s="9" t="s">
        <v>27</v>
      </c>
      <c r="C5" s="25">
        <v>3720</v>
      </c>
      <c r="D5" s="41"/>
      <c r="E5" s="116"/>
      <c r="F5" s="104"/>
      <c r="G5" s="41"/>
      <c r="H5" s="106"/>
      <c r="I5" s="107"/>
      <c r="J5" s="41"/>
    </row>
    <row r="6" spans="1:10">
      <c r="A6" s="9">
        <v>5</v>
      </c>
      <c r="B6" s="9" t="s">
        <v>28</v>
      </c>
      <c r="C6" s="25">
        <v>10961.46</v>
      </c>
      <c r="D6" s="41"/>
      <c r="E6" s="116"/>
      <c r="F6" s="108"/>
      <c r="G6" s="41"/>
      <c r="H6" s="106"/>
      <c r="I6" s="107"/>
      <c r="J6" s="41"/>
    </row>
    <row r="7" spans="1:10">
      <c r="A7" s="9">
        <v>6</v>
      </c>
      <c r="B7" s="9" t="s">
        <v>29</v>
      </c>
      <c r="C7" s="25">
        <v>10949.9</v>
      </c>
      <c r="D7" s="41"/>
      <c r="E7" s="116"/>
      <c r="F7" s="104"/>
      <c r="G7" s="41"/>
      <c r="H7" s="106"/>
      <c r="I7" s="107"/>
      <c r="J7" s="41"/>
    </row>
    <row r="8" spans="1:10">
      <c r="A8" s="9">
        <v>7</v>
      </c>
      <c r="B8" s="9" t="s">
        <v>30</v>
      </c>
      <c r="C8" s="25">
        <v>4183.5</v>
      </c>
      <c r="D8" s="41"/>
      <c r="E8" s="116"/>
      <c r="F8" s="104"/>
      <c r="G8" s="41"/>
      <c r="H8" s="106"/>
      <c r="I8" s="107"/>
      <c r="J8" s="41"/>
    </row>
    <row r="9" spans="1:10">
      <c r="A9" s="9">
        <v>8</v>
      </c>
      <c r="B9" s="9" t="s">
        <v>31</v>
      </c>
      <c r="C9" s="25">
        <v>7333.4</v>
      </c>
      <c r="D9" s="41"/>
      <c r="E9" s="116"/>
      <c r="F9" s="104"/>
      <c r="G9" s="41"/>
      <c r="H9" s="106"/>
      <c r="I9" s="107"/>
      <c r="J9" s="41"/>
    </row>
    <row r="10" spans="1:10">
      <c r="A10" s="9">
        <v>9</v>
      </c>
      <c r="B10" s="9" t="s">
        <v>32</v>
      </c>
      <c r="C10" s="25">
        <v>5445.19</v>
      </c>
      <c r="D10" s="41"/>
      <c r="E10" s="116"/>
      <c r="F10" s="104"/>
      <c r="G10" s="41"/>
      <c r="H10" s="106"/>
      <c r="I10" s="107"/>
      <c r="J10" s="41"/>
    </row>
    <row r="11" spans="1:10">
      <c r="A11" s="9">
        <v>10</v>
      </c>
      <c r="B11" s="9" t="s">
        <v>33</v>
      </c>
      <c r="C11" s="25">
        <v>10802.7</v>
      </c>
      <c r="D11" s="41"/>
      <c r="E11" s="116"/>
      <c r="F11" s="104"/>
      <c r="G11" s="41"/>
      <c r="H11" s="106"/>
      <c r="I11" s="107"/>
      <c r="J11" s="41"/>
    </row>
    <row r="12" spans="1:10">
      <c r="A12" s="9">
        <v>11</v>
      </c>
      <c r="B12" s="9" t="s">
        <v>34</v>
      </c>
      <c r="C12" s="25">
        <v>9239.51</v>
      </c>
      <c r="D12" s="41"/>
      <c r="E12" s="116"/>
      <c r="F12" s="104"/>
      <c r="G12" s="41"/>
      <c r="H12" s="106"/>
      <c r="I12" s="107"/>
      <c r="J12" s="41"/>
    </row>
    <row r="13" spans="1:10">
      <c r="A13" s="9">
        <v>12</v>
      </c>
      <c r="B13" s="9" t="s">
        <v>35</v>
      </c>
      <c r="C13" s="25">
        <v>9143.15</v>
      </c>
      <c r="D13" s="41"/>
      <c r="E13" s="116"/>
      <c r="F13" s="104"/>
      <c r="G13" s="41"/>
      <c r="H13" s="106"/>
      <c r="I13" s="107"/>
      <c r="J13" s="41"/>
    </row>
    <row r="14" spans="1:10">
      <c r="A14" s="9">
        <v>13</v>
      </c>
      <c r="B14" s="9" t="s">
        <v>36</v>
      </c>
      <c r="C14" s="25">
        <v>16477.78</v>
      </c>
      <c r="D14" s="41"/>
      <c r="E14" s="116"/>
      <c r="F14" s="41"/>
      <c r="G14" s="109"/>
      <c r="H14" s="106"/>
      <c r="I14" s="107"/>
      <c r="J14" s="41"/>
    </row>
    <row r="15" spans="1:10">
      <c r="A15" s="9">
        <v>14</v>
      </c>
      <c r="B15" s="9" t="s">
        <v>37</v>
      </c>
      <c r="C15" s="25">
        <v>5385.4</v>
      </c>
      <c r="D15" s="41"/>
      <c r="E15" s="116"/>
      <c r="F15" s="104"/>
      <c r="G15" s="41"/>
      <c r="H15" s="106"/>
      <c r="I15" s="107"/>
      <c r="J15" s="41"/>
    </row>
    <row r="16" spans="1:10">
      <c r="A16" s="9">
        <v>15</v>
      </c>
      <c r="B16" s="9" t="s">
        <v>38</v>
      </c>
      <c r="C16" s="25">
        <v>9294.9</v>
      </c>
      <c r="D16" s="41"/>
      <c r="E16" s="116"/>
      <c r="F16" s="104"/>
      <c r="G16" s="110"/>
      <c r="H16" s="106"/>
      <c r="I16" s="107"/>
      <c r="J16" s="41"/>
    </row>
    <row r="17" spans="1:10">
      <c r="A17" s="9">
        <v>16</v>
      </c>
      <c r="B17" s="9" t="s">
        <v>39</v>
      </c>
      <c r="C17" s="25">
        <v>5493.8</v>
      </c>
      <c r="D17" s="41"/>
      <c r="E17" s="116"/>
      <c r="F17" s="108"/>
      <c r="G17" s="111"/>
      <c r="H17" s="106"/>
      <c r="I17" s="107"/>
      <c r="J17" s="41"/>
    </row>
    <row r="18" spans="1:10">
      <c r="A18" s="9">
        <v>17</v>
      </c>
      <c r="B18" s="9" t="s">
        <v>40</v>
      </c>
      <c r="C18" s="25">
        <v>11296.7</v>
      </c>
      <c r="D18" s="41"/>
      <c r="E18" s="116"/>
      <c r="F18" s="108"/>
      <c r="G18" s="111"/>
      <c r="H18" s="106"/>
      <c r="I18" s="107"/>
      <c r="J18" s="41"/>
    </row>
    <row r="19" spans="1:10">
      <c r="A19" s="9">
        <v>18</v>
      </c>
      <c r="B19" s="9" t="s">
        <v>41</v>
      </c>
      <c r="C19" s="25">
        <v>9235.7000000000007</v>
      </c>
      <c r="D19" s="41"/>
      <c r="E19" s="116"/>
      <c r="F19" s="108"/>
      <c r="G19" s="111"/>
      <c r="H19" s="106"/>
      <c r="I19" s="112"/>
      <c r="J19" s="41"/>
    </row>
    <row r="20" spans="1:10">
      <c r="A20" s="9">
        <v>19</v>
      </c>
      <c r="B20" s="9" t="s">
        <v>42</v>
      </c>
      <c r="C20" s="25">
        <v>4408.2</v>
      </c>
      <c r="D20" s="41"/>
      <c r="E20" s="116"/>
      <c r="F20" s="101"/>
      <c r="G20" s="113"/>
      <c r="H20" s="114"/>
      <c r="I20" s="103"/>
      <c r="J20" s="41"/>
    </row>
    <row r="21" spans="1:10">
      <c r="A21" s="9">
        <v>20</v>
      </c>
      <c r="B21" s="9" t="s">
        <v>43</v>
      </c>
      <c r="C21" s="25">
        <v>4463.8</v>
      </c>
      <c r="D21" s="41"/>
      <c r="E21" s="116"/>
    </row>
    <row r="22" spans="1:10">
      <c r="A22" s="9">
        <v>21</v>
      </c>
      <c r="B22" s="9" t="s">
        <v>44</v>
      </c>
      <c r="C22" s="25">
        <v>6168.9</v>
      </c>
      <c r="D22" s="41"/>
      <c r="E22" s="116"/>
    </row>
    <row r="23" spans="1:10">
      <c r="A23" s="9">
        <v>22</v>
      </c>
      <c r="B23" s="9" t="s">
        <v>45</v>
      </c>
      <c r="C23" s="25">
        <v>8664.9</v>
      </c>
      <c r="D23" s="41"/>
      <c r="E23" s="116"/>
    </row>
    <row r="24" spans="1:10">
      <c r="A24" s="9">
        <v>23</v>
      </c>
      <c r="B24" s="9" t="s">
        <v>46</v>
      </c>
      <c r="C24" s="25">
        <v>6313.24</v>
      </c>
      <c r="D24" s="41"/>
      <c r="E24" s="116"/>
    </row>
    <row r="25" spans="1:10">
      <c r="A25" s="9">
        <v>24</v>
      </c>
      <c r="B25" s="9" t="s">
        <v>47</v>
      </c>
      <c r="C25" s="25">
        <v>6413.8</v>
      </c>
      <c r="D25" s="41"/>
      <c r="E25" s="116"/>
    </row>
    <row r="26" spans="1:10">
      <c r="A26" s="9">
        <v>25</v>
      </c>
      <c r="B26" s="9" t="s">
        <v>48</v>
      </c>
      <c r="C26" s="25">
        <v>4233.8999999999996</v>
      </c>
      <c r="D26" s="41"/>
      <c r="E26" s="116"/>
    </row>
    <row r="27" spans="1:10">
      <c r="A27" s="9">
        <v>26</v>
      </c>
      <c r="B27" s="9" t="s">
        <v>49</v>
      </c>
      <c r="C27" s="25">
        <v>6293.5</v>
      </c>
      <c r="D27" s="41"/>
      <c r="E27" s="116"/>
    </row>
    <row r="28" spans="1:10">
      <c r="A28" s="9">
        <v>27</v>
      </c>
      <c r="B28" s="9" t="s">
        <v>50</v>
      </c>
      <c r="C28" s="25">
        <v>3636.5</v>
      </c>
      <c r="D28" s="41"/>
      <c r="E28" s="116"/>
    </row>
    <row r="29" spans="1:10">
      <c r="A29" s="9">
        <v>28</v>
      </c>
      <c r="B29" s="9" t="s">
        <v>51</v>
      </c>
      <c r="C29" s="25">
        <v>5513.4</v>
      </c>
      <c r="D29" s="41"/>
      <c r="E29" s="116"/>
    </row>
    <row r="30" spans="1:10">
      <c r="A30" s="9">
        <v>29</v>
      </c>
      <c r="B30" s="9" t="s">
        <v>52</v>
      </c>
      <c r="C30" s="25">
        <v>6302</v>
      </c>
      <c r="D30" s="41"/>
      <c r="E30" s="116"/>
    </row>
    <row r="31" spans="1:10">
      <c r="A31" s="9">
        <v>30</v>
      </c>
      <c r="B31" s="9" t="s">
        <v>53</v>
      </c>
      <c r="C31" s="25">
        <v>4220.18</v>
      </c>
      <c r="D31" s="41"/>
      <c r="E31" s="116"/>
    </row>
    <row r="32" spans="1:10">
      <c r="A32" s="9">
        <v>31</v>
      </c>
      <c r="B32" s="9" t="s">
        <v>23</v>
      </c>
      <c r="C32" s="25">
        <v>6255.95</v>
      </c>
      <c r="D32" s="41"/>
      <c r="E32" s="116"/>
    </row>
    <row r="33" spans="1:15">
      <c r="A33" s="9"/>
      <c r="B33" s="12" t="s">
        <v>12</v>
      </c>
      <c r="C33" s="26">
        <f>SUM(C2:C32)</f>
        <v>216566.39999999997</v>
      </c>
      <c r="D33" s="101"/>
      <c r="E33" s="117"/>
    </row>
    <row r="34" spans="1:15" ht="31.5">
      <c r="E34" s="138" t="s">
        <v>2</v>
      </c>
      <c r="F34" s="125" t="s">
        <v>21</v>
      </c>
      <c r="G34" s="126" t="s">
        <v>60</v>
      </c>
      <c r="H34" s="126" t="s">
        <v>61</v>
      </c>
      <c r="I34" s="127" t="s">
        <v>62</v>
      </c>
      <c r="J34" s="128"/>
      <c r="K34" s="128"/>
      <c r="L34" s="128"/>
      <c r="M34" s="128"/>
    </row>
    <row r="35" spans="1:15" ht="15.75">
      <c r="E35" s="129">
        <v>1</v>
      </c>
      <c r="F35" s="139" t="s">
        <v>6</v>
      </c>
      <c r="G35" s="131">
        <v>1668518</v>
      </c>
      <c r="H35" s="132">
        <f>G35/I35</f>
        <v>7.704417675133354</v>
      </c>
      <c r="I35" s="141">
        <v>216566.39999999999</v>
      </c>
      <c r="J35" s="138">
        <v>492336</v>
      </c>
      <c r="K35" s="142">
        <f>J35/I35</f>
        <v>2.273372046633273</v>
      </c>
      <c r="L35" s="131">
        <f>G35+J35</f>
        <v>2160854</v>
      </c>
      <c r="M35" s="138"/>
    </row>
    <row r="36" spans="1:15" ht="31.5">
      <c r="E36" s="129">
        <v>2</v>
      </c>
      <c r="F36" s="140" t="s">
        <v>73</v>
      </c>
      <c r="G36" s="131">
        <f>N36+L36+J36+2213903</f>
        <v>2827503</v>
      </c>
      <c r="H36" s="132">
        <f t="shared" ref="H36:H50" si="0">G36/I36</f>
        <v>13.056055787047299</v>
      </c>
      <c r="I36" s="141">
        <v>216566.39999999999</v>
      </c>
      <c r="J36" s="138">
        <v>235000</v>
      </c>
      <c r="K36" s="142">
        <f>J36/I36</f>
        <v>1.0851175436263427</v>
      </c>
      <c r="L36" s="138">
        <v>153000</v>
      </c>
      <c r="M36" s="142">
        <f>L36/I36</f>
        <v>0.70648078372268275</v>
      </c>
      <c r="N36" s="138">
        <v>225600</v>
      </c>
      <c r="O36" s="142">
        <f>N36/I36</f>
        <v>1.0417128418812891</v>
      </c>
    </row>
    <row r="37" spans="1:15" ht="15.75">
      <c r="E37" s="129">
        <v>3</v>
      </c>
      <c r="F37" s="130" t="s">
        <v>67</v>
      </c>
      <c r="G37" s="131">
        <v>0</v>
      </c>
      <c r="H37" s="132">
        <f t="shared" si="0"/>
        <v>0</v>
      </c>
      <c r="I37" s="133">
        <v>216566.39999999999</v>
      </c>
      <c r="J37" s="128"/>
      <c r="K37" s="128"/>
      <c r="L37" s="128"/>
      <c r="M37" s="128"/>
    </row>
    <row r="38" spans="1:15" ht="15.75">
      <c r="E38" s="129">
        <v>4</v>
      </c>
      <c r="F38" s="139" t="s">
        <v>8</v>
      </c>
      <c r="G38" s="131">
        <v>1657195</v>
      </c>
      <c r="H38" s="132">
        <f t="shared" si="0"/>
        <v>7.6521334796164133</v>
      </c>
      <c r="I38" s="133">
        <v>216566.39999999999</v>
      </c>
      <c r="J38" s="128"/>
      <c r="K38" s="128"/>
      <c r="L38" s="128"/>
      <c r="M38" s="128"/>
    </row>
    <row r="39" spans="1:15" ht="15.75">
      <c r="E39" s="129">
        <v>5</v>
      </c>
      <c r="F39" s="139" t="s">
        <v>69</v>
      </c>
      <c r="G39" s="131">
        <v>0</v>
      </c>
      <c r="H39" s="132">
        <f t="shared" si="0"/>
        <v>0</v>
      </c>
      <c r="I39" s="133">
        <v>216566.39999999999</v>
      </c>
      <c r="J39" s="128"/>
      <c r="K39" s="128"/>
      <c r="L39" s="128"/>
      <c r="M39" s="128"/>
      <c r="O39" s="142"/>
    </row>
    <row r="40" spans="1:15" ht="15.75">
      <c r="E40" s="129">
        <v>6</v>
      </c>
      <c r="F40" s="139" t="s">
        <v>65</v>
      </c>
      <c r="G40" s="131">
        <v>5706504</v>
      </c>
      <c r="H40" s="132">
        <f t="shared" si="0"/>
        <v>26.349904694357019</v>
      </c>
      <c r="I40" s="133">
        <v>216566.39999999999</v>
      </c>
      <c r="J40" s="128"/>
      <c r="K40" s="128"/>
      <c r="L40" s="128"/>
      <c r="M40" s="128"/>
    </row>
    <row r="41" spans="1:15" ht="15.75">
      <c r="E41" s="129">
        <v>7</v>
      </c>
      <c r="F41" s="139" t="s">
        <v>68</v>
      </c>
      <c r="G41" s="131">
        <v>398412</v>
      </c>
      <c r="H41" s="132">
        <f t="shared" si="0"/>
        <v>1.839675960813866</v>
      </c>
      <c r="I41" s="133">
        <v>216566.39999999999</v>
      </c>
      <c r="J41" s="128"/>
      <c r="K41" s="128"/>
      <c r="L41" s="128"/>
      <c r="M41" s="128"/>
    </row>
    <row r="42" spans="1:15" ht="15.75">
      <c r="E42" s="129">
        <v>8</v>
      </c>
      <c r="F42" s="139" t="s">
        <v>10</v>
      </c>
      <c r="G42" s="131">
        <v>2731647</v>
      </c>
      <c r="H42" s="132">
        <f t="shared" si="0"/>
        <v>12.613438649762845</v>
      </c>
      <c r="I42" s="133">
        <v>216566.39999999999</v>
      </c>
      <c r="J42" s="128"/>
      <c r="K42" s="128"/>
      <c r="L42" s="128"/>
      <c r="M42" s="128"/>
    </row>
    <row r="43" spans="1:15" ht="31.5">
      <c r="E43" s="129">
        <v>9</v>
      </c>
      <c r="F43" s="139" t="s">
        <v>74</v>
      </c>
      <c r="G43" s="134">
        <v>6811268</v>
      </c>
      <c r="H43" s="132">
        <f t="shared" si="0"/>
        <v>31.451176175066863</v>
      </c>
      <c r="I43" s="133">
        <v>216566.39999999999</v>
      </c>
      <c r="J43" s="128"/>
      <c r="K43" s="128"/>
      <c r="L43" s="128"/>
      <c r="M43" s="128"/>
    </row>
    <row r="44" spans="1:15" ht="15.75">
      <c r="E44" s="129">
        <v>10</v>
      </c>
      <c r="F44" s="139" t="s">
        <v>75</v>
      </c>
      <c r="G44" s="131">
        <f>30300+723321+659600</f>
        <v>1413221</v>
      </c>
      <c r="H44" s="132">
        <f t="shared" si="0"/>
        <v>6.5255782983879307</v>
      </c>
      <c r="I44" s="133">
        <v>216566.39999999999</v>
      </c>
      <c r="J44" s="128"/>
      <c r="K44" s="128"/>
      <c r="L44" s="128"/>
      <c r="M44" s="128"/>
    </row>
    <row r="45" spans="1:15" ht="15.75">
      <c r="E45" s="129">
        <v>11</v>
      </c>
      <c r="F45" s="139" t="s">
        <v>66</v>
      </c>
      <c r="G45" s="131">
        <v>236680</v>
      </c>
      <c r="H45" s="132">
        <f t="shared" si="0"/>
        <v>1.0928749796829056</v>
      </c>
      <c r="I45" s="133">
        <v>216566.39999999999</v>
      </c>
      <c r="J45" s="128"/>
      <c r="K45" s="128"/>
      <c r="L45" s="128"/>
      <c r="M45" s="128"/>
    </row>
    <row r="46" spans="1:15" ht="15.75">
      <c r="E46" s="129">
        <v>12</v>
      </c>
      <c r="F46" s="139" t="s">
        <v>77</v>
      </c>
      <c r="G46" s="131">
        <v>386837</v>
      </c>
      <c r="H46" s="132">
        <f t="shared" si="0"/>
        <v>1.7862281498884407</v>
      </c>
      <c r="I46" s="133">
        <v>216566.39999999999</v>
      </c>
      <c r="J46" s="128"/>
      <c r="K46" s="128"/>
      <c r="L46" s="128"/>
      <c r="M46" s="128"/>
    </row>
    <row r="47" spans="1:15" ht="15.75">
      <c r="E47" s="129">
        <v>13</v>
      </c>
      <c r="F47" s="139" t="s">
        <v>11</v>
      </c>
      <c r="G47" s="131">
        <v>15512183</v>
      </c>
      <c r="H47" s="132">
        <f t="shared" si="0"/>
        <v>71.627837928690695</v>
      </c>
      <c r="I47" s="133">
        <v>216566.39999999999</v>
      </c>
      <c r="J47" s="128"/>
      <c r="K47" s="128"/>
      <c r="L47" s="128"/>
      <c r="M47" s="128"/>
    </row>
    <row r="48" spans="1:15" ht="15.75">
      <c r="E48" s="129">
        <v>14</v>
      </c>
      <c r="F48" s="139" t="s">
        <v>63</v>
      </c>
      <c r="G48" s="131">
        <v>3133793</v>
      </c>
      <c r="H48" s="132">
        <f t="shared" si="0"/>
        <v>14.470356435716713</v>
      </c>
      <c r="I48" s="133">
        <v>216566.39999999999</v>
      </c>
      <c r="J48" s="128"/>
      <c r="K48" s="128"/>
      <c r="L48" s="128"/>
      <c r="M48" s="128"/>
    </row>
    <row r="49" spans="5:13" ht="15.75">
      <c r="E49" s="129">
        <v>15</v>
      </c>
      <c r="F49" s="139" t="s">
        <v>64</v>
      </c>
      <c r="G49" s="131">
        <v>488954</v>
      </c>
      <c r="H49" s="132">
        <f t="shared" si="0"/>
        <v>2.2577555890479779</v>
      </c>
      <c r="I49" s="133">
        <v>216566.39999999999</v>
      </c>
      <c r="J49" s="128"/>
      <c r="K49" s="128"/>
      <c r="L49" s="128"/>
      <c r="M49" s="128"/>
    </row>
    <row r="50" spans="5:13" ht="15.75">
      <c r="E50" s="129">
        <v>16</v>
      </c>
      <c r="F50" s="140" t="s">
        <v>137</v>
      </c>
      <c r="G50" s="135">
        <v>355559</v>
      </c>
      <c r="H50" s="132">
        <f t="shared" si="0"/>
        <v>1.6418013135925056</v>
      </c>
      <c r="I50" s="133">
        <v>216566.39999999999</v>
      </c>
      <c r="J50" s="128"/>
      <c r="K50" s="128"/>
      <c r="L50" s="128"/>
      <c r="M50" s="128"/>
    </row>
    <row r="51" spans="5:13" ht="15.75">
      <c r="E51" s="128"/>
      <c r="F51" s="128"/>
      <c r="G51" s="128"/>
      <c r="H51" s="128"/>
      <c r="I51" s="128"/>
      <c r="J51" s="128"/>
      <c r="K51" s="128"/>
      <c r="L51" s="128"/>
      <c r="M51" s="128"/>
    </row>
    <row r="52" spans="5:13" ht="15.75">
      <c r="E52" s="128"/>
      <c r="F52" s="125" t="s">
        <v>22</v>
      </c>
      <c r="G52" s="136">
        <f>SUM(G35:G51)</f>
        <v>43328274</v>
      </c>
      <c r="H52" s="137">
        <f>SUM(H34:H51)</f>
        <v>200.06923511680483</v>
      </c>
      <c r="I52" s="127"/>
      <c r="J52" s="128"/>
      <c r="K52" s="128"/>
      <c r="L52" s="128"/>
      <c r="M52" s="128"/>
    </row>
    <row r="53" spans="5:13" ht="15.75">
      <c r="E53" s="128"/>
      <c r="F53" s="128"/>
      <c r="G53" s="128"/>
      <c r="H53" s="128"/>
      <c r="I53" s="128"/>
      <c r="J53" s="128"/>
      <c r="K53" s="128"/>
      <c r="L53" s="128"/>
      <c r="M53" s="128"/>
    </row>
    <row r="55" spans="5:13">
      <c r="F55" s="71"/>
      <c r="G55" s="71"/>
      <c r="H55" s="71"/>
      <c r="I55" s="71"/>
      <c r="J55" s="71"/>
      <c r="K55" s="71"/>
      <c r="L55" s="71"/>
    </row>
    <row r="56" spans="5:13">
      <c r="F56" s="71"/>
      <c r="G56" s="71"/>
      <c r="H56" s="71"/>
      <c r="I56" s="71"/>
      <c r="J56" s="71"/>
      <c r="K56" s="71"/>
      <c r="L56" s="71"/>
    </row>
    <row r="57" spans="5:13">
      <c r="E57" s="71"/>
      <c r="F57" s="71"/>
      <c r="G57" s="71"/>
      <c r="H57" s="71"/>
      <c r="I57" s="71"/>
      <c r="J57" s="71"/>
      <c r="K57" s="71"/>
      <c r="L57" s="71"/>
    </row>
    <row r="58" spans="5:13">
      <c r="E58" s="71"/>
      <c r="F58" s="71"/>
      <c r="G58" s="71"/>
      <c r="H58" s="71"/>
      <c r="I58" s="71"/>
      <c r="J58" s="71"/>
      <c r="K58" s="71"/>
      <c r="L58" s="71"/>
    </row>
    <row r="59" spans="5:13">
      <c r="E59" s="71"/>
      <c r="F59" s="71"/>
      <c r="G59" s="71"/>
      <c r="H59" s="71"/>
      <c r="I59" s="71"/>
      <c r="J59" s="71"/>
      <c r="K59" s="71"/>
      <c r="L59" s="71"/>
    </row>
    <row r="60" spans="5:13">
      <c r="E60" s="71"/>
      <c r="F60" s="71"/>
      <c r="G60" s="71"/>
      <c r="H60" s="71"/>
      <c r="I60" s="71"/>
      <c r="J60" s="71"/>
      <c r="K60" s="71"/>
      <c r="L60" s="71"/>
    </row>
    <row r="61" spans="5:13">
      <c r="E61" s="71"/>
      <c r="F61" s="71"/>
      <c r="G61" s="71"/>
      <c r="H61" s="71"/>
      <c r="I61" s="71"/>
      <c r="J61" s="71"/>
      <c r="K61" s="71"/>
      <c r="L61" s="71"/>
    </row>
    <row r="62" spans="5:13">
      <c r="E62" s="71"/>
      <c r="F62" s="71"/>
      <c r="G62" s="71"/>
      <c r="H62" s="71"/>
      <c r="I62" s="71"/>
      <c r="J62" s="71"/>
      <c r="K62" s="71"/>
      <c r="L62" s="71"/>
    </row>
    <row r="63" spans="5:13">
      <c r="E63" s="71"/>
      <c r="F63" s="71"/>
      <c r="G63" s="71"/>
      <c r="H63" s="71"/>
      <c r="I63" s="71"/>
      <c r="J63" s="71"/>
      <c r="K63" s="71"/>
      <c r="L63" s="71"/>
    </row>
    <row r="64" spans="5:13">
      <c r="E64" s="71"/>
      <c r="F64" s="71"/>
      <c r="G64" s="71"/>
      <c r="H64" s="71"/>
      <c r="I64" s="71"/>
      <c r="J64" s="71"/>
      <c r="K64" s="71"/>
      <c r="L64" s="71"/>
    </row>
    <row r="65" spans="5:17">
      <c r="E65" s="71"/>
      <c r="F65" s="71"/>
      <c r="G65" s="71"/>
      <c r="H65" s="71"/>
      <c r="I65" s="71"/>
      <c r="J65" s="71"/>
      <c r="K65" s="71"/>
      <c r="L65" s="71"/>
    </row>
    <row r="66" spans="5:17"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5:17"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9" spans="5:17">
      <c r="G69" s="71"/>
      <c r="H69" s="71"/>
      <c r="I69" s="71"/>
      <c r="J69" s="71"/>
      <c r="K69" s="71"/>
      <c r="L69" s="71"/>
    </row>
    <row r="70" spans="5:17">
      <c r="G70" s="71"/>
      <c r="H70" s="71"/>
      <c r="I70" s="71"/>
      <c r="J70" s="71"/>
      <c r="K70" s="71"/>
      <c r="L70" s="71"/>
    </row>
    <row r="73" spans="5:17"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</row>
    <row r="74" spans="5:17" ht="12.75" customHeight="1"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9" t="s">
        <v>2</v>
      </c>
      <c r="G1" s="11" t="s">
        <v>21</v>
      </c>
      <c r="H1" s="10" t="s">
        <v>60</v>
      </c>
      <c r="I1" s="10" t="s">
        <v>61</v>
      </c>
      <c r="J1" s="14" t="s">
        <v>62</v>
      </c>
    </row>
    <row r="2" spans="1:11">
      <c r="A2" s="9"/>
      <c r="B2" s="9" t="s">
        <v>27</v>
      </c>
      <c r="C2" s="25">
        <v>3720</v>
      </c>
      <c r="F2" s="17">
        <v>1</v>
      </c>
      <c r="G2" s="15" t="s">
        <v>76</v>
      </c>
      <c r="H2" s="9">
        <v>291264</v>
      </c>
      <c r="I2" s="16">
        <f>H2/J2</f>
        <v>5.2782830792449218</v>
      </c>
      <c r="J2" s="19">
        <v>55181.58</v>
      </c>
    </row>
    <row r="3" spans="1:11">
      <c r="A3" s="9"/>
      <c r="B3" s="9" t="s">
        <v>35</v>
      </c>
      <c r="C3" s="25">
        <v>9143.15</v>
      </c>
    </row>
    <row r="4" spans="1:11">
      <c r="A4" s="9"/>
      <c r="B4" s="9" t="s">
        <v>37</v>
      </c>
      <c r="C4" s="25">
        <v>5385.4</v>
      </c>
    </row>
    <row r="5" spans="1:11">
      <c r="A5" s="9"/>
      <c r="B5" s="9" t="s">
        <v>42</v>
      </c>
      <c r="C5" s="25">
        <v>4408.2</v>
      </c>
    </row>
    <row r="6" spans="1:11">
      <c r="A6" s="9"/>
      <c r="B6" s="9" t="s">
        <v>45</v>
      </c>
      <c r="C6" s="25">
        <v>8664.9</v>
      </c>
    </row>
    <row r="7" spans="1:11">
      <c r="A7" s="9"/>
      <c r="B7" s="9" t="s">
        <v>48</v>
      </c>
      <c r="C7" s="25">
        <v>4233.8999999999996</v>
      </c>
    </row>
    <row r="8" spans="1:11">
      <c r="A8" s="9"/>
      <c r="B8" s="9" t="s">
        <v>50</v>
      </c>
      <c r="C8" s="25">
        <v>3636.5</v>
      </c>
    </row>
    <row r="9" spans="1:11">
      <c r="A9" s="9"/>
      <c r="B9" s="9" t="s">
        <v>51</v>
      </c>
      <c r="C9" s="25">
        <v>5513.4</v>
      </c>
    </row>
    <row r="10" spans="1:11">
      <c r="A10" s="9"/>
      <c r="B10" s="9" t="s">
        <v>53</v>
      </c>
      <c r="C10" s="25">
        <v>4220.18</v>
      </c>
    </row>
    <row r="11" spans="1:11">
      <c r="A11" s="9"/>
      <c r="B11" s="9" t="s">
        <v>23</v>
      </c>
      <c r="C11" s="25">
        <v>6255.95</v>
      </c>
    </row>
    <row r="12" spans="1:11">
      <c r="A12" s="9"/>
      <c r="B12" s="9"/>
      <c r="C12" s="26">
        <f>SUM(C2:C11)</f>
        <v>55181.58</v>
      </c>
      <c r="D12" s="23"/>
      <c r="E12" s="23"/>
    </row>
    <row r="13" spans="1:11">
      <c r="A13" s="9"/>
      <c r="B13" s="9"/>
      <c r="C13" s="9"/>
      <c r="D13" s="23"/>
      <c r="E13" s="23"/>
    </row>
    <row r="14" spans="1:11">
      <c r="A14" s="9"/>
      <c r="B14" s="9"/>
      <c r="C14" s="9"/>
      <c r="D14" s="23"/>
      <c r="E14" s="23"/>
    </row>
    <row r="15" spans="1:11">
      <c r="C15" s="21"/>
    </row>
    <row r="16" spans="1:11" ht="25.5">
      <c r="G16" s="9" t="s">
        <v>2</v>
      </c>
      <c r="H16" s="11" t="s">
        <v>21</v>
      </c>
      <c r="I16" s="10" t="s">
        <v>60</v>
      </c>
      <c r="J16" s="10" t="s">
        <v>61</v>
      </c>
      <c r="K16" s="14" t="s">
        <v>62</v>
      </c>
    </row>
    <row r="17" spans="1:14">
      <c r="G17" s="17">
        <v>1</v>
      </c>
      <c r="H17" s="15" t="s">
        <v>80</v>
      </c>
      <c r="I17" s="9">
        <v>454406</v>
      </c>
      <c r="J17" s="16">
        <f>I17/K17</f>
        <v>21.264729280733775</v>
      </c>
      <c r="K17" s="19">
        <v>21369</v>
      </c>
    </row>
    <row r="18" spans="1:14">
      <c r="G18" s="17"/>
      <c r="H18" s="15" t="s">
        <v>81</v>
      </c>
      <c r="I18" s="9">
        <v>91790</v>
      </c>
      <c r="J18" s="16">
        <f>I18/K18</f>
        <v>4.295474753147082</v>
      </c>
      <c r="K18" s="19">
        <v>21369</v>
      </c>
    </row>
    <row r="19" spans="1:14" ht="38.25">
      <c r="A19" s="8" t="s">
        <v>2</v>
      </c>
      <c r="B19" s="10" t="s">
        <v>16</v>
      </c>
      <c r="C19" s="10" t="s">
        <v>17</v>
      </c>
    </row>
    <row r="20" spans="1:14">
      <c r="A20" s="9">
        <v>1</v>
      </c>
      <c r="B20" s="9" t="s">
        <v>24</v>
      </c>
      <c r="C20" s="25">
        <v>3696.6</v>
      </c>
      <c r="D20" s="18">
        <f>C20*13.55*12</f>
        <v>601067.16</v>
      </c>
      <c r="E20" s="18">
        <f>C20*1.32*12</f>
        <v>58554.144</v>
      </c>
    </row>
    <row r="21" spans="1:14">
      <c r="A21" s="9">
        <v>2</v>
      </c>
      <c r="B21" s="9" t="s">
        <v>25</v>
      </c>
      <c r="C21" s="25">
        <v>7319.94</v>
      </c>
      <c r="D21" s="18">
        <f t="shared" ref="D21:D50" si="0">C21*13.55*12</f>
        <v>1190222.2439999999</v>
      </c>
      <c r="E21" s="18">
        <f t="shared" ref="E21:E50" si="1">C21*1.32*12</f>
        <v>115947.84959999999</v>
      </c>
    </row>
    <row r="22" spans="1:14">
      <c r="A22" s="9">
        <v>3</v>
      </c>
      <c r="B22" s="9" t="s">
        <v>26</v>
      </c>
      <c r="C22" s="25">
        <v>3698.5</v>
      </c>
      <c r="D22" s="18">
        <f t="shared" si="0"/>
        <v>601376.10000000009</v>
      </c>
      <c r="E22" s="18">
        <f t="shared" si="1"/>
        <v>58584.240000000005</v>
      </c>
    </row>
    <row r="23" spans="1:14">
      <c r="A23" s="9">
        <v>4</v>
      </c>
      <c r="B23" s="9" t="s">
        <v>27</v>
      </c>
      <c r="C23" s="25">
        <v>3720</v>
      </c>
      <c r="D23" s="18">
        <f t="shared" si="0"/>
        <v>604872</v>
      </c>
      <c r="E23" s="18">
        <f t="shared" si="1"/>
        <v>58924.800000000003</v>
      </c>
    </row>
    <row r="24" spans="1:14">
      <c r="A24" s="9">
        <v>5</v>
      </c>
      <c r="B24" s="9" t="s">
        <v>28</v>
      </c>
      <c r="C24" s="25">
        <v>10961.46</v>
      </c>
      <c r="D24" s="18">
        <f t="shared" si="0"/>
        <v>1782333.3959999999</v>
      </c>
      <c r="E24" s="18">
        <f t="shared" si="1"/>
        <v>173629.52639999997</v>
      </c>
    </row>
    <row r="25" spans="1:14">
      <c r="A25" s="9">
        <v>6</v>
      </c>
      <c r="B25" s="9" t="s">
        <v>29</v>
      </c>
      <c r="C25" s="25">
        <v>10949.9</v>
      </c>
      <c r="D25" s="18">
        <f t="shared" si="0"/>
        <v>1780453.7399999998</v>
      </c>
      <c r="E25" s="18">
        <f t="shared" si="1"/>
        <v>173446.416</v>
      </c>
    </row>
    <row r="26" spans="1:14">
      <c r="A26" s="9">
        <v>7</v>
      </c>
      <c r="B26" s="9" t="s">
        <v>30</v>
      </c>
      <c r="C26" s="25">
        <v>4183.5</v>
      </c>
      <c r="D26" s="18">
        <f t="shared" si="0"/>
        <v>680237.10000000009</v>
      </c>
      <c r="E26" s="18">
        <f t="shared" si="1"/>
        <v>66266.64</v>
      </c>
    </row>
    <row r="27" spans="1:14">
      <c r="A27" s="9">
        <v>8</v>
      </c>
      <c r="B27" s="9" t="s">
        <v>31</v>
      </c>
      <c r="C27" s="25">
        <v>7333.4</v>
      </c>
      <c r="D27" s="18">
        <f t="shared" si="0"/>
        <v>1192410.8400000001</v>
      </c>
      <c r="E27" s="18">
        <f t="shared" si="1"/>
        <v>116161.056</v>
      </c>
      <c r="I27" s="71"/>
      <c r="J27" s="71"/>
      <c r="K27" s="71"/>
      <c r="L27" s="71"/>
      <c r="M27" s="71"/>
      <c r="N27" s="71"/>
    </row>
    <row r="28" spans="1:14">
      <c r="A28" s="9">
        <v>9</v>
      </c>
      <c r="B28" s="9" t="s">
        <v>32</v>
      </c>
      <c r="C28" s="25">
        <v>5445.19</v>
      </c>
      <c r="D28" s="18">
        <f t="shared" si="0"/>
        <v>885387.89400000009</v>
      </c>
      <c r="E28" s="18">
        <f t="shared" si="1"/>
        <v>86251.809599999993</v>
      </c>
      <c r="I28" s="71"/>
      <c r="J28" s="71"/>
      <c r="K28" s="71"/>
      <c r="L28" s="71"/>
      <c r="M28" s="71"/>
      <c r="N28" s="71"/>
    </row>
    <row r="29" spans="1:14">
      <c r="A29" s="9">
        <v>10</v>
      </c>
      <c r="B29" s="9" t="s">
        <v>33</v>
      </c>
      <c r="C29" s="25">
        <v>10802.7</v>
      </c>
      <c r="D29" s="18">
        <f t="shared" si="0"/>
        <v>1756519.0200000003</v>
      </c>
      <c r="E29" s="18">
        <f t="shared" si="1"/>
        <v>171114.76800000004</v>
      </c>
      <c r="I29" s="71"/>
      <c r="J29" s="71"/>
      <c r="K29" s="71"/>
      <c r="L29" s="71"/>
      <c r="M29" s="71"/>
      <c r="N29" s="71"/>
    </row>
    <row r="30" spans="1:14">
      <c r="A30" s="9">
        <v>11</v>
      </c>
      <c r="B30" s="9" t="s">
        <v>34</v>
      </c>
      <c r="C30" s="25">
        <v>9239.51</v>
      </c>
      <c r="D30" s="18">
        <f t="shared" si="0"/>
        <v>1502344.3260000001</v>
      </c>
      <c r="E30" s="18">
        <f t="shared" si="1"/>
        <v>146353.83840000001</v>
      </c>
      <c r="I30" s="71"/>
      <c r="J30" s="71"/>
      <c r="K30" s="71"/>
      <c r="L30" s="71"/>
      <c r="M30" s="71"/>
      <c r="N30" s="71"/>
    </row>
    <row r="31" spans="1:14">
      <c r="A31" s="9">
        <v>12</v>
      </c>
      <c r="B31" s="9" t="s">
        <v>35</v>
      </c>
      <c r="C31" s="25">
        <v>9143.15</v>
      </c>
      <c r="D31" s="18">
        <f t="shared" si="0"/>
        <v>1486676.19</v>
      </c>
      <c r="E31" s="18">
        <f t="shared" si="1"/>
        <v>144827.49600000001</v>
      </c>
      <c r="I31" s="71"/>
      <c r="J31" s="71"/>
      <c r="K31" s="71"/>
      <c r="L31" s="71"/>
      <c r="M31" s="71"/>
      <c r="N31" s="71"/>
    </row>
    <row r="32" spans="1:14">
      <c r="A32" s="9">
        <v>13</v>
      </c>
      <c r="B32" s="9" t="s">
        <v>36</v>
      </c>
      <c r="C32" s="25">
        <v>16477.78</v>
      </c>
      <c r="D32" s="18">
        <f t="shared" si="0"/>
        <v>2679287.0279999999</v>
      </c>
      <c r="E32" s="18">
        <f t="shared" si="1"/>
        <v>261008.03520000001</v>
      </c>
      <c r="I32" s="71"/>
      <c r="J32" s="71"/>
      <c r="K32" s="71"/>
      <c r="L32" s="71"/>
      <c r="M32" s="71"/>
      <c r="N32" s="71"/>
    </row>
    <row r="33" spans="1:14">
      <c r="A33" s="9">
        <v>14</v>
      </c>
      <c r="B33" s="9" t="s">
        <v>37</v>
      </c>
      <c r="C33" s="25">
        <v>5385.4</v>
      </c>
      <c r="D33" s="18">
        <f t="shared" si="0"/>
        <v>875666.04</v>
      </c>
      <c r="E33" s="18">
        <f t="shared" si="1"/>
        <v>85304.736000000004</v>
      </c>
      <c r="H33" s="71"/>
      <c r="I33" s="71"/>
      <c r="J33" s="71"/>
      <c r="K33" s="71"/>
      <c r="L33" s="71"/>
      <c r="M33" s="71"/>
      <c r="N33" s="71"/>
    </row>
    <row r="34" spans="1:14">
      <c r="A34" s="9">
        <v>15</v>
      </c>
      <c r="B34" s="9" t="s">
        <v>38</v>
      </c>
      <c r="C34" s="25">
        <v>9294.9</v>
      </c>
      <c r="D34" s="18">
        <f t="shared" si="0"/>
        <v>1511350.74</v>
      </c>
      <c r="E34" s="18">
        <f t="shared" si="1"/>
        <v>147231.21600000001</v>
      </c>
      <c r="I34" s="71"/>
      <c r="J34" s="71"/>
      <c r="K34" s="71"/>
      <c r="L34" s="71"/>
      <c r="M34" s="71"/>
      <c r="N34" s="71"/>
    </row>
    <row r="35" spans="1:14">
      <c r="A35" s="9">
        <v>16</v>
      </c>
      <c r="B35" s="9" t="s">
        <v>39</v>
      </c>
      <c r="C35" s="25">
        <v>5493.8</v>
      </c>
      <c r="D35" s="18">
        <f t="shared" si="0"/>
        <v>893291.88000000012</v>
      </c>
      <c r="E35" s="18">
        <f t="shared" si="1"/>
        <v>87021.792000000016</v>
      </c>
      <c r="I35" s="71"/>
      <c r="J35" s="71"/>
      <c r="K35" s="71"/>
      <c r="L35" s="71"/>
      <c r="M35" s="71"/>
      <c r="N35" s="71"/>
    </row>
    <row r="36" spans="1:14">
      <c r="A36" s="9">
        <v>17</v>
      </c>
      <c r="B36" s="9" t="s">
        <v>40</v>
      </c>
      <c r="C36" s="25">
        <v>11296.7</v>
      </c>
      <c r="D36" s="18">
        <f t="shared" si="0"/>
        <v>1836843.42</v>
      </c>
      <c r="E36" s="18">
        <f t="shared" si="1"/>
        <v>178939.72800000003</v>
      </c>
      <c r="I36" s="71"/>
      <c r="J36" s="71"/>
      <c r="K36" s="71"/>
      <c r="L36" s="71"/>
      <c r="M36" s="71"/>
      <c r="N36" s="71"/>
    </row>
    <row r="37" spans="1:14">
      <c r="A37" s="9">
        <v>18</v>
      </c>
      <c r="B37" s="9" t="s">
        <v>41</v>
      </c>
      <c r="C37" s="25">
        <v>9235.7000000000007</v>
      </c>
      <c r="D37" s="18">
        <f t="shared" si="0"/>
        <v>1501724.8200000003</v>
      </c>
      <c r="E37" s="18">
        <f t="shared" si="1"/>
        <v>146293.48800000001</v>
      </c>
    </row>
    <row r="38" spans="1:14">
      <c r="A38" s="9">
        <v>19</v>
      </c>
      <c r="B38" s="9" t="s">
        <v>42</v>
      </c>
      <c r="C38" s="25">
        <v>4408.2</v>
      </c>
      <c r="D38" s="18">
        <f t="shared" si="0"/>
        <v>716773.32000000007</v>
      </c>
      <c r="E38" s="18">
        <f t="shared" si="1"/>
        <v>69825.887999999992</v>
      </c>
    </row>
    <row r="39" spans="1:14">
      <c r="A39" s="9">
        <v>20</v>
      </c>
      <c r="B39" s="9" t="s">
        <v>43</v>
      </c>
      <c r="C39" s="25">
        <v>4463.8</v>
      </c>
      <c r="D39" s="18">
        <f t="shared" si="0"/>
        <v>725813.88000000012</v>
      </c>
      <c r="E39" s="18">
        <f t="shared" si="1"/>
        <v>70706.592000000004</v>
      </c>
    </row>
    <row r="40" spans="1:14">
      <c r="A40" s="9">
        <v>21</v>
      </c>
      <c r="B40" s="9" t="s">
        <v>44</v>
      </c>
      <c r="C40" s="25">
        <v>6168.9</v>
      </c>
      <c r="D40" s="18">
        <f t="shared" si="0"/>
        <v>1003063.14</v>
      </c>
      <c r="E40" s="18">
        <f t="shared" si="1"/>
        <v>97715.376000000004</v>
      </c>
    </row>
    <row r="41" spans="1:14">
      <c r="A41" s="9">
        <v>22</v>
      </c>
      <c r="B41" s="9" t="s">
        <v>45</v>
      </c>
      <c r="C41" s="25">
        <v>8664.9</v>
      </c>
      <c r="D41" s="18">
        <f>C41*15.8*12</f>
        <v>1642865.04</v>
      </c>
      <c r="E41" s="18">
        <f>C41*1.62*12</f>
        <v>168445.65600000002</v>
      </c>
    </row>
    <row r="42" spans="1:14">
      <c r="A42" s="9">
        <v>23</v>
      </c>
      <c r="B42" s="9" t="s">
        <v>46</v>
      </c>
      <c r="C42" s="25">
        <v>6313.24</v>
      </c>
      <c r="D42" s="18">
        <f t="shared" si="0"/>
        <v>1026532.824</v>
      </c>
      <c r="E42" s="18">
        <f t="shared" si="1"/>
        <v>100001.7216</v>
      </c>
    </row>
    <row r="43" spans="1:14">
      <c r="A43" s="9">
        <v>24</v>
      </c>
      <c r="B43" s="9" t="s">
        <v>47</v>
      </c>
      <c r="C43" s="25">
        <v>6413.8</v>
      </c>
      <c r="D43" s="18">
        <f>C43*15.8*12</f>
        <v>1216056.48</v>
      </c>
      <c r="E43" s="18">
        <f>C43*1.62*12</f>
        <v>124684.27200000003</v>
      </c>
    </row>
    <row r="44" spans="1:14">
      <c r="A44" s="9">
        <v>25</v>
      </c>
      <c r="B44" s="9" t="s">
        <v>48</v>
      </c>
      <c r="C44" s="25">
        <v>4233.8999999999996</v>
      </c>
      <c r="D44" s="18">
        <f t="shared" si="0"/>
        <v>688432.14</v>
      </c>
      <c r="E44" s="18">
        <f t="shared" si="1"/>
        <v>67064.975999999995</v>
      </c>
    </row>
    <row r="45" spans="1:14">
      <c r="A45" s="9">
        <v>26</v>
      </c>
      <c r="B45" s="9" t="s">
        <v>49</v>
      </c>
      <c r="C45" s="25">
        <v>6293.5</v>
      </c>
      <c r="D45" s="18">
        <f>C45*15.8*12</f>
        <v>1193247.6000000001</v>
      </c>
      <c r="E45" s="18">
        <f>C45*1.62*12</f>
        <v>122345.64000000001</v>
      </c>
    </row>
    <row r="46" spans="1:14">
      <c r="A46" s="9">
        <v>27</v>
      </c>
      <c r="B46" s="9" t="s">
        <v>50</v>
      </c>
      <c r="C46" s="25">
        <v>3636.5</v>
      </c>
      <c r="D46" s="18">
        <f t="shared" si="0"/>
        <v>591294.9</v>
      </c>
      <c r="E46" s="18">
        <f t="shared" si="1"/>
        <v>57602.16</v>
      </c>
    </row>
    <row r="47" spans="1:14">
      <c r="A47" s="9">
        <v>28</v>
      </c>
      <c r="B47" s="9" t="s">
        <v>51</v>
      </c>
      <c r="C47" s="25">
        <v>5513.4</v>
      </c>
      <c r="D47" s="18">
        <f t="shared" si="0"/>
        <v>896478.83999999985</v>
      </c>
      <c r="E47" s="18">
        <f t="shared" si="1"/>
        <v>87332.255999999994</v>
      </c>
    </row>
    <row r="48" spans="1:14">
      <c r="A48" s="9">
        <v>29</v>
      </c>
      <c r="B48" s="9" t="s">
        <v>52</v>
      </c>
      <c r="C48" s="25">
        <v>6302</v>
      </c>
      <c r="D48" s="18">
        <f t="shared" si="0"/>
        <v>1024705.2000000001</v>
      </c>
      <c r="E48" s="18">
        <f t="shared" si="1"/>
        <v>99823.680000000022</v>
      </c>
    </row>
    <row r="49" spans="1:5">
      <c r="A49" s="9">
        <v>30</v>
      </c>
      <c r="B49" s="9" t="s">
        <v>53</v>
      </c>
      <c r="C49" s="25">
        <v>4220.18</v>
      </c>
      <c r="D49" s="18">
        <f t="shared" si="0"/>
        <v>686201.26800000004</v>
      </c>
      <c r="E49" s="18">
        <f t="shared" si="1"/>
        <v>66847.651200000008</v>
      </c>
    </row>
    <row r="50" spans="1:5">
      <c r="A50" s="9">
        <v>31</v>
      </c>
      <c r="B50" s="9" t="s">
        <v>23</v>
      </c>
      <c r="C50" s="25">
        <v>6255.95</v>
      </c>
      <c r="D50" s="18">
        <f t="shared" si="0"/>
        <v>1017217.47</v>
      </c>
      <c r="E50" s="18">
        <f t="shared" si="1"/>
        <v>99094.247999999992</v>
      </c>
    </row>
    <row r="51" spans="1:5">
      <c r="A51" s="9"/>
      <c r="B51" s="12" t="s">
        <v>12</v>
      </c>
      <c r="C51" s="26">
        <f>SUM(C20:C50)</f>
        <v>216566.39999999997</v>
      </c>
      <c r="D51" s="9"/>
      <c r="E51" s="9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60" t="s">
        <v>106</v>
      </c>
      <c r="B1" s="160"/>
      <c r="C1" s="160"/>
      <c r="D1" s="160"/>
      <c r="E1" s="160"/>
      <c r="F1" s="160"/>
      <c r="G1" s="160"/>
      <c r="H1" s="160"/>
      <c r="I1" s="61"/>
      <c r="J1" s="61"/>
      <c r="K1" s="61"/>
      <c r="L1" s="61"/>
      <c r="M1" s="61"/>
      <c r="N1" s="61"/>
      <c r="O1" s="61"/>
      <c r="P1" s="61"/>
    </row>
    <row r="2" spans="1:19" ht="18">
      <c r="A2" s="160" t="s">
        <v>104</v>
      </c>
      <c r="B2" s="160"/>
      <c r="C2" s="160"/>
      <c r="D2" s="160"/>
      <c r="E2" s="160"/>
      <c r="F2" s="160"/>
      <c r="G2" s="160"/>
      <c r="H2" s="160"/>
      <c r="I2" s="61"/>
      <c r="J2" s="61"/>
      <c r="K2" s="61"/>
      <c r="L2" s="61"/>
      <c r="M2" s="61"/>
      <c r="N2" s="61"/>
      <c r="O2" s="61"/>
      <c r="P2" s="61"/>
    </row>
    <row r="3" spans="1:19" ht="18">
      <c r="A3" s="161" t="s">
        <v>138</v>
      </c>
      <c r="B3" s="161"/>
      <c r="C3" s="161"/>
      <c r="D3" s="161"/>
      <c r="E3" s="161"/>
      <c r="F3" s="161"/>
      <c r="G3" s="161"/>
      <c r="H3" s="161"/>
      <c r="I3" s="32"/>
      <c r="J3" s="32"/>
      <c r="K3" s="32"/>
      <c r="L3" s="32"/>
      <c r="M3" s="32"/>
      <c r="N3" s="32"/>
      <c r="O3" s="32"/>
      <c r="P3" s="32"/>
    </row>
    <row r="4" spans="1:19" ht="18">
      <c r="A4" s="32"/>
      <c r="B4" s="32"/>
      <c r="C4" s="32"/>
      <c r="D4" s="32"/>
      <c r="E4" s="32"/>
      <c r="F4" s="32"/>
      <c r="G4" s="32"/>
      <c r="H4" s="32"/>
      <c r="I4" s="32"/>
      <c r="J4" s="32"/>
      <c r="K4" s="33"/>
      <c r="L4" s="33"/>
      <c r="M4" s="33"/>
      <c r="N4" s="33"/>
      <c r="O4" s="33"/>
      <c r="P4" s="33"/>
    </row>
    <row r="5" spans="1:19" s="36" customFormat="1" ht="14.25" customHeight="1">
      <c r="A5" s="37" t="s">
        <v>58</v>
      </c>
      <c r="B5" s="37"/>
      <c r="C5" s="37"/>
      <c r="D5" s="37"/>
      <c r="E5" s="164" t="s">
        <v>142</v>
      </c>
      <c r="F5" s="164"/>
      <c r="G5" s="164"/>
      <c r="H5" s="164"/>
      <c r="I5" s="62"/>
      <c r="J5" s="62"/>
      <c r="N5" s="34"/>
      <c r="O5" s="34"/>
      <c r="P5" s="34"/>
      <c r="Q5" s="34"/>
      <c r="R5" s="34"/>
      <c r="S5" s="34"/>
    </row>
    <row r="6" spans="1:19" s="36" customFormat="1" ht="14.25">
      <c r="A6" s="37" t="s">
        <v>0</v>
      </c>
      <c r="B6" s="37"/>
      <c r="C6" s="37"/>
      <c r="D6" s="37"/>
      <c r="E6" s="164"/>
      <c r="F6" s="164"/>
      <c r="G6" s="164"/>
      <c r="H6" s="164"/>
      <c r="I6" s="62"/>
      <c r="J6" s="62"/>
      <c r="N6" s="34"/>
      <c r="O6" s="34"/>
      <c r="P6" s="34"/>
      <c r="Q6" s="34"/>
      <c r="R6" s="34"/>
      <c r="S6" s="34"/>
    </row>
    <row r="7" spans="1:19" s="36" customFormat="1" ht="27" customHeight="1">
      <c r="A7" s="37" t="s">
        <v>128</v>
      </c>
      <c r="B7" s="37"/>
      <c r="C7" s="37"/>
      <c r="D7" s="37"/>
      <c r="E7" s="164"/>
      <c r="F7" s="164"/>
      <c r="G7" s="164"/>
      <c r="H7" s="164"/>
      <c r="I7" s="62"/>
      <c r="J7" s="62"/>
      <c r="N7" s="34"/>
      <c r="O7" s="34"/>
      <c r="P7" s="34"/>
      <c r="Q7" s="34"/>
      <c r="R7" s="34"/>
      <c r="S7" s="34"/>
    </row>
    <row r="8" spans="1:19" s="36" customFormat="1" ht="14.25">
      <c r="A8" s="37" t="s">
        <v>147</v>
      </c>
      <c r="B8" s="37"/>
      <c r="C8" s="37"/>
      <c r="D8" s="37"/>
      <c r="E8" s="62"/>
      <c r="F8" s="62"/>
      <c r="G8" s="62"/>
      <c r="H8" s="62"/>
      <c r="I8" s="59"/>
      <c r="J8" s="59"/>
      <c r="N8" s="34"/>
      <c r="O8" s="34"/>
      <c r="P8" s="34"/>
      <c r="Q8" s="34"/>
      <c r="R8" s="34"/>
      <c r="S8" s="34"/>
    </row>
    <row r="9" spans="1:19" s="36" customFormat="1" ht="14.25">
      <c r="A9" s="37" t="s">
        <v>1</v>
      </c>
      <c r="B9" s="37"/>
      <c r="C9" s="37"/>
      <c r="D9" s="37"/>
      <c r="E9" s="59" t="s">
        <v>88</v>
      </c>
      <c r="F9" s="62"/>
      <c r="G9" s="62"/>
      <c r="H9" s="62"/>
      <c r="I9" s="62"/>
      <c r="J9" s="62"/>
      <c r="N9" s="34"/>
      <c r="O9" s="34"/>
      <c r="P9" s="34"/>
      <c r="Q9" s="34"/>
      <c r="R9" s="34"/>
      <c r="S9" s="34"/>
    </row>
    <row r="10" spans="1:19" s="36" customFormat="1" ht="14.25">
      <c r="A10" s="37" t="s">
        <v>18</v>
      </c>
      <c r="B10" s="37"/>
      <c r="C10" s="37"/>
      <c r="D10" s="37"/>
      <c r="F10" s="59"/>
      <c r="G10" s="59"/>
      <c r="H10" s="59"/>
      <c r="I10" s="59"/>
      <c r="J10" s="59"/>
      <c r="N10" s="34"/>
      <c r="O10" s="34"/>
      <c r="P10" s="34"/>
      <c r="Q10" s="34"/>
      <c r="R10" s="34"/>
      <c r="S10" s="34"/>
    </row>
    <row r="11" spans="1:19" s="36" customFormat="1" ht="14.25">
      <c r="A11" s="37" t="s">
        <v>19</v>
      </c>
      <c r="B11" s="37"/>
      <c r="C11" s="37"/>
      <c r="D11" s="37"/>
      <c r="E11" s="37" t="s">
        <v>108</v>
      </c>
      <c r="F11" s="37"/>
      <c r="G11" s="37" t="s">
        <v>139</v>
      </c>
      <c r="I11" s="37"/>
      <c r="J11" s="37"/>
      <c r="N11" s="34"/>
      <c r="O11" s="34"/>
      <c r="P11" s="34"/>
      <c r="Q11" s="34"/>
      <c r="R11" s="34"/>
      <c r="S11" s="34"/>
    </row>
    <row r="12" spans="1:19" s="36" customFormat="1" ht="14.25">
      <c r="A12" s="37" t="s">
        <v>55</v>
      </c>
      <c r="B12" s="37"/>
      <c r="C12" s="37"/>
      <c r="D12" s="37"/>
      <c r="E12" s="37" t="s">
        <v>109</v>
      </c>
      <c r="F12" s="37"/>
      <c r="G12" s="37" t="s">
        <v>122</v>
      </c>
      <c r="I12" s="37"/>
      <c r="J12" s="37"/>
      <c r="N12" s="34"/>
      <c r="O12" s="34"/>
      <c r="P12" s="34"/>
      <c r="Q12" s="34"/>
      <c r="R12" s="34"/>
      <c r="S12" s="34"/>
    </row>
    <row r="13" spans="1:19" s="36" customFormat="1" ht="14.25">
      <c r="A13" s="37" t="s">
        <v>56</v>
      </c>
      <c r="B13" s="37"/>
      <c r="C13" s="37"/>
      <c r="D13" s="37"/>
      <c r="E13" s="37" t="s">
        <v>112</v>
      </c>
      <c r="F13" s="37"/>
      <c r="G13" s="37" t="s">
        <v>140</v>
      </c>
      <c r="I13" s="37"/>
      <c r="J13" s="37"/>
      <c r="N13" s="34"/>
      <c r="O13" s="34"/>
      <c r="P13" s="34"/>
      <c r="Q13" s="34"/>
      <c r="R13" s="34"/>
      <c r="S13" s="34"/>
    </row>
    <row r="14" spans="1:19" s="36" customFormat="1" ht="14.25">
      <c r="A14" s="37" t="s">
        <v>57</v>
      </c>
      <c r="B14" s="37"/>
      <c r="C14" s="37"/>
      <c r="D14" s="37"/>
      <c r="E14" s="37" t="s">
        <v>110</v>
      </c>
      <c r="F14" s="37"/>
      <c r="G14" s="37" t="s">
        <v>111</v>
      </c>
      <c r="I14" s="37"/>
      <c r="J14" s="37"/>
      <c r="N14" s="34"/>
      <c r="O14" s="34"/>
      <c r="P14" s="34"/>
      <c r="Q14" s="34"/>
      <c r="R14" s="34"/>
      <c r="S14" s="34"/>
    </row>
    <row r="15" spans="1:19" s="36" customFormat="1" ht="14.25">
      <c r="A15" s="37" t="s">
        <v>59</v>
      </c>
      <c r="B15" s="37"/>
      <c r="C15" s="37"/>
      <c r="D15" s="37"/>
      <c r="E15" s="37" t="s">
        <v>107</v>
      </c>
      <c r="F15" s="37"/>
      <c r="G15" s="37" t="s">
        <v>141</v>
      </c>
      <c r="I15" s="37"/>
      <c r="J15" s="37"/>
      <c r="N15" s="34"/>
      <c r="O15" s="34"/>
      <c r="P15" s="34"/>
      <c r="Q15" s="34"/>
      <c r="R15" s="34"/>
      <c r="S15" s="34"/>
    </row>
    <row r="16" spans="1:19" ht="18.75">
      <c r="A16" s="30"/>
      <c r="B16" s="30"/>
      <c r="C16" s="30"/>
      <c r="D16" s="30"/>
      <c r="E16" s="30"/>
      <c r="F16" s="29"/>
      <c r="G16" s="29"/>
      <c r="H16" s="29"/>
      <c r="I16" s="29"/>
      <c r="J16" s="29"/>
      <c r="K16" s="31"/>
      <c r="L16" s="31"/>
      <c r="M16" s="31"/>
      <c r="N16" s="31"/>
      <c r="O16" s="31"/>
      <c r="P16" s="31"/>
    </row>
    <row r="17" spans="1:25" ht="30" customHeight="1">
      <c r="A17" s="162" t="s">
        <v>145</v>
      </c>
      <c r="B17" s="162"/>
      <c r="C17" s="162"/>
      <c r="D17" s="162"/>
      <c r="E17" s="162"/>
      <c r="F17" s="162"/>
      <c r="G17" s="162"/>
      <c r="H17" s="162"/>
      <c r="I17" s="62"/>
      <c r="J17" s="62"/>
      <c r="K17" s="40"/>
      <c r="L17" s="40"/>
      <c r="M17" s="40"/>
      <c r="N17" s="40"/>
      <c r="O17" s="40"/>
      <c r="P17" s="40"/>
    </row>
    <row r="18" spans="1:25" ht="15.7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40"/>
      <c r="L18" s="40"/>
      <c r="M18" s="40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163" t="s">
        <v>143</v>
      </c>
      <c r="B19" s="163"/>
      <c r="C19" s="163"/>
      <c r="D19" s="163"/>
      <c r="E19" s="163"/>
      <c r="F19" s="163"/>
      <c r="G19" s="163"/>
      <c r="H19" s="163"/>
      <c r="I19" s="45"/>
      <c r="J19" s="45"/>
      <c r="K19" s="45"/>
      <c r="L19" s="45"/>
      <c r="M19" s="45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39"/>
      <c r="B20" s="185"/>
      <c r="C20" s="185"/>
      <c r="D20" s="185"/>
      <c r="E20" s="185"/>
      <c r="F20" s="185"/>
      <c r="G20" s="39"/>
      <c r="H20" s="3" t="s">
        <v>89</v>
      </c>
      <c r="I20" s="186"/>
      <c r="J20" s="186"/>
      <c r="K20" s="40"/>
      <c r="M20" s="40"/>
      <c r="N20" s="1"/>
      <c r="P20" s="34"/>
      <c r="Q20" s="34"/>
      <c r="R20" s="34"/>
      <c r="S20" s="34"/>
      <c r="T20" s="1"/>
      <c r="U20" s="1"/>
      <c r="V20" s="184"/>
      <c r="W20" s="184"/>
      <c r="X20" s="1"/>
      <c r="Y20" s="1"/>
    </row>
    <row r="21" spans="1:25" s="36" customFormat="1" ht="15" customHeight="1">
      <c r="A21" s="187" t="s">
        <v>84</v>
      </c>
      <c r="B21" s="192"/>
      <c r="C21" s="190" t="s">
        <v>114</v>
      </c>
      <c r="D21" s="187" t="s">
        <v>85</v>
      </c>
      <c r="E21" s="187" t="s">
        <v>127</v>
      </c>
      <c r="F21" s="199" t="s">
        <v>123</v>
      </c>
      <c r="G21" s="202" t="s">
        <v>86</v>
      </c>
      <c r="H21" s="191" t="s">
        <v>87</v>
      </c>
      <c r="I21" s="75"/>
    </row>
    <row r="22" spans="1:25" s="36" customFormat="1" ht="15" customHeight="1">
      <c r="A22" s="188"/>
      <c r="B22" s="193"/>
      <c r="C22" s="190"/>
      <c r="D22" s="188"/>
      <c r="E22" s="188"/>
      <c r="F22" s="200"/>
      <c r="G22" s="203"/>
      <c r="H22" s="191"/>
      <c r="I22" s="75"/>
    </row>
    <row r="23" spans="1:25" s="36" customFormat="1" ht="90" customHeight="1">
      <c r="A23" s="189"/>
      <c r="B23" s="194"/>
      <c r="C23" s="190"/>
      <c r="D23" s="189"/>
      <c r="E23" s="189"/>
      <c r="F23" s="201"/>
      <c r="G23" s="204"/>
      <c r="H23" s="191"/>
      <c r="I23" s="75"/>
    </row>
    <row r="24" spans="1:25" s="98" customFormat="1" ht="14.25">
      <c r="A24" s="197">
        <v>-7371.593217300031</v>
      </c>
      <c r="B24" s="198"/>
      <c r="C24" s="73">
        <v>135760.82999999999</v>
      </c>
      <c r="D24" s="73">
        <v>134235.25</v>
      </c>
      <c r="E24" s="73">
        <v>35126.559999999998</v>
      </c>
      <c r="F24" s="74">
        <f>C24-D24</f>
        <v>1525.5799999999872</v>
      </c>
      <c r="G24" s="74">
        <v>78663.239999999991</v>
      </c>
      <c r="H24" s="96">
        <f>A24+D24+E24-G24-F24</f>
        <v>81801.396782700001</v>
      </c>
      <c r="J24" s="97"/>
    </row>
    <row r="25" spans="1:25" ht="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40"/>
      <c r="L25" s="40"/>
      <c r="M25" s="40"/>
      <c r="N25" s="40"/>
      <c r="O25" s="40"/>
      <c r="P25" s="40"/>
    </row>
    <row r="26" spans="1:25" ht="14.25">
      <c r="A26" s="37" t="s">
        <v>144</v>
      </c>
      <c r="B26" s="37"/>
      <c r="C26" s="37"/>
      <c r="D26" s="37"/>
      <c r="E26" s="37"/>
      <c r="F26" s="37"/>
      <c r="G26" s="35"/>
      <c r="H26" s="35"/>
      <c r="I26" s="37"/>
      <c r="J26" s="37"/>
      <c r="K26" s="36"/>
      <c r="L26" s="36"/>
      <c r="M26" s="36"/>
      <c r="N26" s="36"/>
      <c r="O26" s="36"/>
      <c r="P26" s="36"/>
    </row>
    <row r="27" spans="1:25" ht="14.25">
      <c r="A27" s="37" t="s">
        <v>121</v>
      </c>
      <c r="B27" s="37"/>
      <c r="C27" s="37"/>
      <c r="D27" s="37"/>
      <c r="E27" s="37"/>
      <c r="F27" s="37"/>
      <c r="G27" s="35"/>
      <c r="H27" s="35"/>
      <c r="I27" s="37"/>
      <c r="J27" s="37"/>
      <c r="K27" s="36"/>
      <c r="L27" s="36"/>
      <c r="M27" s="36"/>
      <c r="N27" s="36"/>
      <c r="O27" s="36"/>
    </row>
    <row r="28" spans="1:25" ht="15" customHeight="1">
      <c r="A28" s="162" t="s">
        <v>90</v>
      </c>
      <c r="B28" s="162"/>
      <c r="C28" s="162"/>
      <c r="D28" s="162"/>
      <c r="E28" s="162"/>
      <c r="F28" s="162"/>
      <c r="G28" s="162"/>
      <c r="H28" s="162"/>
      <c r="I28" s="62"/>
      <c r="J28" s="62"/>
      <c r="K28" s="62"/>
      <c r="L28" s="62"/>
      <c r="M28" s="62"/>
      <c r="N28" s="62"/>
      <c r="O28" s="62"/>
      <c r="P28" s="62"/>
    </row>
    <row r="29" spans="1:25" ht="14.25">
      <c r="A29" s="37" t="s">
        <v>100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25" ht="1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  <row r="31" spans="1:25" s="41" customFormat="1" ht="15.75">
      <c r="A31" s="150" t="s">
        <v>91</v>
      </c>
      <c r="B31" s="150"/>
      <c r="C31" s="150"/>
      <c r="D31" s="150"/>
      <c r="E31" s="150"/>
      <c r="F31" s="150"/>
      <c r="G31" s="150"/>
      <c r="H31" s="150"/>
      <c r="I31" s="150"/>
      <c r="J31" s="150"/>
    </row>
    <row r="32" spans="1:25" s="41" customFormat="1">
      <c r="A32" s="6"/>
      <c r="B32" s="5"/>
      <c r="C32" s="181"/>
      <c r="D32" s="181"/>
      <c r="E32" s="182"/>
      <c r="F32" s="182"/>
      <c r="G32" s="5"/>
      <c r="H32" s="123" t="s">
        <v>92</v>
      </c>
      <c r="I32" s="166"/>
      <c r="J32" s="166"/>
    </row>
    <row r="33" spans="1:10" s="41" customFormat="1" ht="15.75">
      <c r="A33" s="168" t="s">
        <v>16</v>
      </c>
      <c r="B33" s="146"/>
      <c r="C33" s="169" t="s">
        <v>158</v>
      </c>
      <c r="D33" s="171"/>
      <c r="E33" s="171"/>
      <c r="F33" s="171"/>
      <c r="G33" s="170"/>
      <c r="H33" s="43" t="s">
        <v>93</v>
      </c>
    </row>
    <row r="34" spans="1:10" s="41" customFormat="1" ht="15" customHeight="1">
      <c r="A34" s="167" t="s">
        <v>105</v>
      </c>
      <c r="B34" s="167"/>
      <c r="C34" s="143" t="s">
        <v>133</v>
      </c>
      <c r="D34" s="64"/>
      <c r="E34" s="64"/>
      <c r="F34" s="64"/>
      <c r="G34" s="64"/>
      <c r="H34" s="79">
        <v>14901</v>
      </c>
    </row>
    <row r="35" spans="1:10" s="41" customFormat="1" ht="15" customHeight="1">
      <c r="A35" s="167"/>
      <c r="B35" s="167"/>
      <c r="C35" s="64" t="s">
        <v>152</v>
      </c>
      <c r="D35" s="64"/>
      <c r="E35" s="64"/>
      <c r="F35" s="64"/>
      <c r="G35" s="64"/>
      <c r="H35" s="79">
        <f>538+304</f>
        <v>842</v>
      </c>
    </row>
    <row r="36" spans="1:10" s="41" customFormat="1" ht="15" customHeight="1">
      <c r="A36" s="167"/>
      <c r="B36" s="167"/>
      <c r="C36" s="64" t="s">
        <v>151</v>
      </c>
      <c r="D36" s="64"/>
      <c r="E36" s="64"/>
      <c r="F36" s="64"/>
      <c r="G36" s="64"/>
      <c r="H36" s="79">
        <v>18600</v>
      </c>
    </row>
    <row r="37" spans="1:10" s="41" customFormat="1" ht="15" customHeight="1">
      <c r="A37" s="167"/>
      <c r="B37" s="167"/>
      <c r="C37" s="64" t="s">
        <v>132</v>
      </c>
      <c r="D37" s="64"/>
      <c r="E37" s="64"/>
      <c r="F37" s="64"/>
      <c r="G37" s="64"/>
      <c r="H37" s="79">
        <v>6142</v>
      </c>
    </row>
    <row r="38" spans="1:10" s="41" customFormat="1" ht="15" customHeight="1">
      <c r="A38" s="167"/>
      <c r="B38" s="167"/>
      <c r="C38" s="64" t="s">
        <v>102</v>
      </c>
      <c r="D38" s="64"/>
      <c r="E38" s="64"/>
      <c r="F38" s="64"/>
      <c r="G38" s="64"/>
      <c r="H38" s="79">
        <v>36757.24</v>
      </c>
    </row>
    <row r="39" spans="1:10" s="41" customFormat="1" ht="15" customHeight="1">
      <c r="A39" s="167"/>
      <c r="B39" s="167"/>
      <c r="C39" s="64" t="s">
        <v>155</v>
      </c>
      <c r="D39" s="64"/>
      <c r="E39" s="64"/>
      <c r="F39" s="64"/>
      <c r="G39" s="64"/>
      <c r="H39" s="79">
        <v>1421</v>
      </c>
    </row>
    <row r="40" spans="1:10" s="41" customFormat="1" ht="15">
      <c r="A40" s="167"/>
      <c r="B40" s="167"/>
      <c r="C40" s="77"/>
      <c r="D40" s="77"/>
      <c r="E40" s="77"/>
      <c r="F40" s="77"/>
      <c r="G40" s="77"/>
      <c r="H40" s="80">
        <f>SUM(H34:H39)</f>
        <v>78663.239999999991</v>
      </c>
    </row>
    <row r="41" spans="1:10" s="41" customFormat="1" ht="15">
      <c r="A41" s="167"/>
      <c r="B41" s="167"/>
      <c r="C41" s="146" t="s">
        <v>159</v>
      </c>
      <c r="D41" s="146"/>
      <c r="E41" s="146"/>
      <c r="F41" s="146"/>
      <c r="G41" s="147"/>
      <c r="H41" s="80"/>
    </row>
    <row r="42" spans="1:10" s="41" customFormat="1" ht="15">
      <c r="A42" s="167"/>
      <c r="B42" s="167"/>
      <c r="C42" s="64" t="s">
        <v>132</v>
      </c>
      <c r="D42" s="77"/>
      <c r="E42" s="77"/>
      <c r="F42" s="77"/>
      <c r="G42" s="77"/>
      <c r="H42" s="79">
        <f>3741+7151+6242+3160+48334+7012+10260</f>
        <v>85900</v>
      </c>
    </row>
    <row r="43" spans="1:10" s="41" customFormat="1" ht="15" customHeight="1">
      <c r="A43" s="167"/>
      <c r="B43" s="167"/>
      <c r="C43" s="64" t="s">
        <v>151</v>
      </c>
      <c r="D43" s="64"/>
      <c r="E43" s="64"/>
      <c r="F43" s="64"/>
      <c r="G43" s="64"/>
      <c r="H43" s="79">
        <f>39680+6510</f>
        <v>46190</v>
      </c>
    </row>
    <row r="44" spans="1:10" s="41" customFormat="1" ht="15" customHeight="1">
      <c r="A44" s="167"/>
      <c r="B44" s="167"/>
      <c r="C44" s="64" t="s">
        <v>156</v>
      </c>
      <c r="D44" s="64"/>
      <c r="E44" s="64"/>
      <c r="F44" s="64"/>
      <c r="G44" s="64"/>
      <c r="H44" s="79">
        <f>6500+3009</f>
        <v>9509</v>
      </c>
    </row>
    <row r="45" spans="1:10" s="41" customFormat="1" ht="15" customHeight="1">
      <c r="A45" s="167"/>
      <c r="B45" s="167"/>
      <c r="C45" s="64" t="s">
        <v>154</v>
      </c>
      <c r="D45" s="64"/>
      <c r="E45" s="64"/>
      <c r="F45" s="64"/>
      <c r="G45" s="64"/>
      <c r="H45" s="79">
        <v>2315</v>
      </c>
    </row>
    <row r="46" spans="1:10" s="41" customFormat="1" ht="14.25" customHeight="1">
      <c r="A46" s="167"/>
      <c r="B46" s="167"/>
      <c r="C46" s="148" t="s">
        <v>153</v>
      </c>
      <c r="D46" s="148"/>
      <c r="E46" s="148"/>
      <c r="F46" s="148"/>
      <c r="G46" s="149"/>
      <c r="H46" s="79">
        <v>2012</v>
      </c>
    </row>
    <row r="47" spans="1:10">
      <c r="A47" s="1"/>
      <c r="B47" s="1"/>
      <c r="C47" s="1"/>
      <c r="D47" s="1"/>
      <c r="E47" s="34"/>
      <c r="F47" s="34"/>
      <c r="G47" s="34"/>
      <c r="H47" s="34"/>
      <c r="I47" s="34"/>
      <c r="J47" s="34"/>
    </row>
    <row r="48" spans="1:10" ht="42.75" customHeight="1">
      <c r="A48" s="162" t="s">
        <v>146</v>
      </c>
      <c r="B48" s="162"/>
      <c r="C48" s="162"/>
      <c r="D48" s="162"/>
      <c r="E48" s="162"/>
      <c r="F48" s="162"/>
      <c r="G48" s="162"/>
      <c r="H48" s="162"/>
      <c r="I48" s="62"/>
      <c r="J48" s="62"/>
    </row>
    <row r="49" spans="1:16">
      <c r="A49" s="1"/>
      <c r="B49" s="1"/>
      <c r="C49" s="1"/>
      <c r="D49" s="1"/>
      <c r="E49" s="34"/>
      <c r="F49" s="34"/>
      <c r="G49" s="34"/>
      <c r="H49" s="34"/>
      <c r="I49" s="34"/>
      <c r="J49" s="34"/>
    </row>
    <row r="50" spans="1:16" ht="33" customHeight="1">
      <c r="A50" s="195" t="s">
        <v>160</v>
      </c>
      <c r="B50" s="195"/>
      <c r="C50" s="195"/>
      <c r="D50" s="195"/>
      <c r="E50" s="195"/>
      <c r="F50" s="195"/>
      <c r="G50" s="195"/>
      <c r="H50" s="195"/>
      <c r="I50" s="94"/>
      <c r="J50" s="94"/>
      <c r="K50" s="45"/>
      <c r="L50" s="45"/>
      <c r="M50" s="45"/>
      <c r="N50" s="45"/>
      <c r="O50" s="45"/>
      <c r="P50" s="45"/>
    </row>
    <row r="51" spans="1:16" ht="15">
      <c r="A51" s="44"/>
      <c r="B51" s="44"/>
      <c r="C51" s="44"/>
      <c r="D51" s="44"/>
      <c r="E51" s="44"/>
      <c r="F51" s="44"/>
      <c r="G51" s="44"/>
      <c r="H51" s="65" t="s">
        <v>94</v>
      </c>
      <c r="J51" s="44"/>
      <c r="M51" s="44"/>
      <c r="N51" s="44"/>
      <c r="O51" s="44"/>
      <c r="P51" s="44"/>
    </row>
    <row r="52" spans="1:16" ht="15.75">
      <c r="A52" s="169" t="s">
        <v>16</v>
      </c>
      <c r="B52" s="170"/>
      <c r="C52" s="169" t="s">
        <v>158</v>
      </c>
      <c r="D52" s="171"/>
      <c r="E52" s="171"/>
      <c r="F52" s="171"/>
      <c r="G52" s="170"/>
      <c r="H52" s="43" t="s">
        <v>93</v>
      </c>
      <c r="I52" s="44"/>
      <c r="J52" s="44"/>
      <c r="K52" s="44"/>
      <c r="L52" s="44"/>
    </row>
    <row r="53" spans="1:16" ht="15" customHeight="1">
      <c r="A53" s="167" t="s">
        <v>105</v>
      </c>
      <c r="B53" s="167"/>
      <c r="C53" s="156" t="s">
        <v>116</v>
      </c>
      <c r="D53" s="157"/>
      <c r="E53" s="157"/>
      <c r="F53" s="157"/>
      <c r="G53" s="158"/>
      <c r="H53" s="79">
        <f>620+417+681+566+751+152+709+574+280+737</f>
        <v>5487</v>
      </c>
      <c r="I53" s="44"/>
      <c r="J53" s="44"/>
      <c r="K53" s="44"/>
      <c r="L53" s="44"/>
    </row>
    <row r="54" spans="1:16" ht="15" customHeight="1">
      <c r="A54" s="167"/>
      <c r="B54" s="167"/>
      <c r="C54" s="154" t="s">
        <v>129</v>
      </c>
      <c r="D54" s="155"/>
      <c r="E54" s="155"/>
      <c r="F54" s="155"/>
      <c r="G54" s="159"/>
      <c r="H54" s="79">
        <f>5772+3058</f>
        <v>8830</v>
      </c>
      <c r="I54" s="44"/>
      <c r="J54" s="44"/>
      <c r="K54" s="44"/>
      <c r="L54" s="44"/>
    </row>
    <row r="55" spans="1:16" ht="15" customHeight="1">
      <c r="A55" s="167"/>
      <c r="B55" s="167"/>
      <c r="C55" s="156" t="s">
        <v>150</v>
      </c>
      <c r="D55" s="157"/>
      <c r="E55" s="157"/>
      <c r="F55" s="157"/>
      <c r="G55" s="158"/>
      <c r="H55" s="79">
        <f>615+615</f>
        <v>1230</v>
      </c>
      <c r="I55" s="44"/>
      <c r="J55" s="44"/>
      <c r="K55" s="44"/>
      <c r="L55" s="44"/>
    </row>
    <row r="56" spans="1:16" ht="15" customHeight="1">
      <c r="A56" s="167"/>
      <c r="B56" s="167"/>
      <c r="C56" s="63" t="s">
        <v>72</v>
      </c>
      <c r="D56" s="81"/>
      <c r="E56" s="81"/>
      <c r="F56" s="81"/>
      <c r="G56" s="82"/>
      <c r="H56" s="79">
        <f>(1.45*201.84)*12+((1.2*977.1)+(1.44*977.1))*2</f>
        <v>8671.1039999999994</v>
      </c>
      <c r="I56" s="44"/>
      <c r="J56" s="44"/>
      <c r="K56" s="44"/>
      <c r="L56" s="44"/>
    </row>
    <row r="57" spans="1:16" ht="15">
      <c r="A57" s="167"/>
      <c r="B57" s="167"/>
      <c r="C57" s="168" t="s">
        <v>159</v>
      </c>
      <c r="D57" s="146"/>
      <c r="E57" s="146"/>
      <c r="F57" s="146"/>
      <c r="G57" s="147"/>
      <c r="H57" s="79"/>
      <c r="I57" s="44"/>
      <c r="J57" s="44"/>
      <c r="K57" s="44"/>
      <c r="L57" s="44"/>
    </row>
    <row r="58" spans="1:16" ht="14.25">
      <c r="A58" s="167"/>
      <c r="B58" s="167"/>
      <c r="C58" s="154" t="s">
        <v>95</v>
      </c>
      <c r="D58" s="155"/>
      <c r="E58" s="155"/>
      <c r="F58" s="155"/>
      <c r="G58" s="159"/>
      <c r="H58" s="67">
        <v>7736.41</v>
      </c>
      <c r="I58" s="34"/>
      <c r="J58" s="34"/>
    </row>
    <row r="59" spans="1:16" ht="15">
      <c r="A59" s="72"/>
      <c r="B59" s="72"/>
      <c r="C59" s="95"/>
      <c r="D59" s="95"/>
      <c r="E59" s="95"/>
      <c r="F59" s="95"/>
      <c r="G59" s="95"/>
      <c r="H59" s="100"/>
      <c r="I59" s="34"/>
      <c r="J59" s="34"/>
    </row>
    <row r="60" spans="1:16">
      <c r="A60" s="71" t="s">
        <v>20</v>
      </c>
      <c r="B60" s="71"/>
      <c r="C60" s="71"/>
      <c r="D60" s="71"/>
      <c r="E60" s="71"/>
      <c r="F60" s="71"/>
      <c r="G60" s="71"/>
      <c r="H60" s="71"/>
      <c r="I60" s="71"/>
      <c r="J60" s="71"/>
    </row>
    <row r="61" spans="1:16" ht="18" customHeight="1">
      <c r="A61" s="196" t="s">
        <v>15</v>
      </c>
      <c r="B61" s="196"/>
      <c r="C61" s="196"/>
      <c r="D61" s="196"/>
      <c r="E61" s="196"/>
      <c r="F61" s="196"/>
      <c r="G61" s="196"/>
      <c r="H61" s="196"/>
      <c r="I61" s="28"/>
      <c r="J61" s="28"/>
    </row>
    <row r="62" spans="1:16" ht="12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</row>
    <row r="63" spans="1:16" ht="15.75">
      <c r="A63" s="163" t="s">
        <v>13</v>
      </c>
      <c r="B63" s="163"/>
      <c r="C63" s="163"/>
      <c r="D63" s="163"/>
      <c r="E63" s="163"/>
      <c r="F63" s="163"/>
      <c r="G63" s="163"/>
      <c r="H63" s="163"/>
      <c r="I63" s="45"/>
      <c r="J63" s="45"/>
    </row>
    <row r="64" spans="1:16" ht="15.75">
      <c r="A64" s="13"/>
      <c r="B64" s="13"/>
      <c r="C64" s="13"/>
      <c r="D64" s="13"/>
      <c r="E64" s="13"/>
      <c r="F64" s="13"/>
      <c r="G64" s="13"/>
      <c r="H64" s="65" t="s">
        <v>99</v>
      </c>
      <c r="J64" s="13"/>
    </row>
    <row r="65" spans="1:11" ht="15.75">
      <c r="A65" s="179" t="s">
        <v>14</v>
      </c>
      <c r="B65" s="179"/>
      <c r="C65" s="179"/>
      <c r="D65" s="179"/>
      <c r="E65" s="179"/>
      <c r="F65" s="179"/>
      <c r="G65" s="180"/>
      <c r="H65" s="68">
        <f>SUM(H79:H90)+H67+H73</f>
        <v>1410926.4634132348</v>
      </c>
      <c r="I65" s="66"/>
      <c r="J65" s="66"/>
    </row>
    <row r="66" spans="1:11" ht="15">
      <c r="A66" s="46" t="s">
        <v>2</v>
      </c>
      <c r="B66" s="172" t="s">
        <v>3</v>
      </c>
      <c r="C66" s="173"/>
      <c r="D66" s="173"/>
      <c r="E66" s="173"/>
      <c r="F66" s="173"/>
      <c r="G66" s="174"/>
      <c r="H66" s="69" t="s">
        <v>4</v>
      </c>
      <c r="I66" s="48"/>
    </row>
    <row r="67" spans="1:11" ht="15.75">
      <c r="A67" s="47" t="s">
        <v>5</v>
      </c>
      <c r="B67" s="63" t="s">
        <v>6</v>
      </c>
      <c r="C67" s="64"/>
      <c r="D67" s="64"/>
      <c r="E67" s="64"/>
      <c r="F67" s="64"/>
      <c r="G67" s="64"/>
      <c r="H67" s="78">
        <f>SUM(H68:H72)</f>
        <v>28103.546566780442</v>
      </c>
      <c r="I67" s="39"/>
      <c r="K67" s="100">
        <f>Основное!$C$9*Основное!K35</f>
        <v>16671.546566780442</v>
      </c>
    </row>
    <row r="68" spans="1:11" ht="15">
      <c r="A68" s="47"/>
      <c r="B68" s="63" t="s">
        <v>115</v>
      </c>
      <c r="C68" s="64"/>
      <c r="D68" s="64"/>
      <c r="E68" s="64"/>
      <c r="F68" s="64"/>
      <c r="G68" s="64"/>
      <c r="H68" s="67">
        <f>471+171</f>
        <v>642</v>
      </c>
      <c r="I68" s="39"/>
    </row>
    <row r="69" spans="1:11" ht="15">
      <c r="A69" s="47"/>
      <c r="B69" s="63" t="s">
        <v>149</v>
      </c>
      <c r="C69" s="64"/>
      <c r="D69" s="64"/>
      <c r="E69" s="64"/>
      <c r="F69" s="64"/>
      <c r="G69" s="64"/>
      <c r="H69" s="67">
        <f>360+4556</f>
        <v>4916</v>
      </c>
      <c r="I69" s="39"/>
    </row>
    <row r="70" spans="1:11" ht="15">
      <c r="A70" s="47"/>
      <c r="B70" s="63" t="s">
        <v>120</v>
      </c>
      <c r="C70" s="64"/>
      <c r="D70" s="64"/>
      <c r="E70" s="64"/>
      <c r="F70" s="64"/>
      <c r="G70" s="64"/>
      <c r="H70" s="67">
        <v>3507</v>
      </c>
      <c r="I70" s="39"/>
    </row>
    <row r="71" spans="1:11" ht="15">
      <c r="A71" s="47"/>
      <c r="B71" s="63" t="s">
        <v>117</v>
      </c>
      <c r="C71" s="64"/>
      <c r="D71" s="64"/>
      <c r="E71" s="64"/>
      <c r="F71" s="64"/>
      <c r="G71" s="64"/>
      <c r="H71" s="67">
        <f>250+148+311+265+317+51+339+239+112+335</f>
        <v>2367</v>
      </c>
      <c r="I71" s="39"/>
    </row>
    <row r="72" spans="1:11" ht="46.5" customHeight="1">
      <c r="A72" s="47"/>
      <c r="B72" s="175" t="s">
        <v>124</v>
      </c>
      <c r="C72" s="176"/>
      <c r="D72" s="176"/>
      <c r="E72" s="176"/>
      <c r="F72" s="176"/>
      <c r="G72" s="176"/>
      <c r="H72" s="67">
        <f>K67</f>
        <v>16671.546566780442</v>
      </c>
      <c r="I72" s="39"/>
    </row>
    <row r="73" spans="1:11" ht="15.75">
      <c r="A73" s="47" t="s">
        <v>7</v>
      </c>
      <c r="B73" s="63" t="s">
        <v>78</v>
      </c>
      <c r="C73" s="64"/>
      <c r="D73" s="64"/>
      <c r="E73" s="64"/>
      <c r="F73" s="64"/>
      <c r="G73" s="64"/>
      <c r="H73" s="78">
        <f>SUM(H74:H78)</f>
        <v>67880.044128433583</v>
      </c>
      <c r="I73" s="39"/>
    </row>
    <row r="74" spans="1:11" ht="15">
      <c r="A74" s="47"/>
      <c r="B74" s="154" t="s">
        <v>148</v>
      </c>
      <c r="C74" s="155"/>
      <c r="D74" s="155"/>
      <c r="E74" s="155"/>
      <c r="F74" s="155"/>
      <c r="G74" s="159"/>
      <c r="H74" s="67">
        <v>10345</v>
      </c>
      <c r="I74" s="39"/>
    </row>
    <row r="75" spans="1:11" ht="15">
      <c r="A75" s="47"/>
      <c r="B75" s="63" t="s">
        <v>130</v>
      </c>
      <c r="C75" s="64"/>
      <c r="D75" s="64"/>
      <c r="E75" s="64"/>
      <c r="F75" s="64"/>
      <c r="G75" s="64"/>
      <c r="H75" s="67">
        <v>36757.24</v>
      </c>
      <c r="I75" s="39"/>
    </row>
    <row r="76" spans="1:11" ht="15">
      <c r="A76" s="47"/>
      <c r="B76" s="154" t="s">
        <v>134</v>
      </c>
      <c r="C76" s="155"/>
      <c r="D76" s="155"/>
      <c r="E76" s="155"/>
      <c r="F76" s="155"/>
      <c r="G76" s="155"/>
      <c r="H76" s="67">
        <f>Основное!$C$9*Основное!K36</f>
        <v>7957.600994429421</v>
      </c>
      <c r="I76" s="39"/>
    </row>
    <row r="77" spans="1:11" ht="15">
      <c r="A77" s="47"/>
      <c r="B77" s="122" t="s">
        <v>157</v>
      </c>
      <c r="C77" s="81"/>
      <c r="D77" s="81"/>
      <c r="E77" s="81"/>
      <c r="F77" s="81"/>
      <c r="G77" s="81"/>
      <c r="H77" s="67">
        <f>Основное!$C$9*Основное!O36</f>
        <v>7639.2969546522454</v>
      </c>
      <c r="I77" s="39"/>
    </row>
    <row r="78" spans="1:11" ht="15">
      <c r="A78" s="47"/>
      <c r="B78" s="63" t="s">
        <v>135</v>
      </c>
      <c r="C78" s="124"/>
      <c r="D78" s="124"/>
      <c r="E78" s="124"/>
      <c r="F78" s="124"/>
      <c r="G78" s="124"/>
      <c r="H78" s="67">
        <f>Основное!$C$9*Основное!M36</f>
        <v>5180.9061793519213</v>
      </c>
      <c r="I78" s="39"/>
    </row>
    <row r="79" spans="1:11" ht="15">
      <c r="A79" s="47">
        <v>3</v>
      </c>
      <c r="B79" s="63" t="s">
        <v>8</v>
      </c>
      <c r="C79" s="64"/>
      <c r="D79" s="64"/>
      <c r="E79" s="64"/>
      <c r="F79" s="64"/>
      <c r="G79" s="64"/>
      <c r="H79" s="67">
        <f>Основное!$C$9*Основное!H38</f>
        <v>56116.155659419004</v>
      </c>
      <c r="I79" s="39"/>
    </row>
    <row r="80" spans="1:11" ht="15">
      <c r="A80" s="47">
        <v>4</v>
      </c>
      <c r="B80" s="63" t="s">
        <v>9</v>
      </c>
      <c r="C80" s="64"/>
      <c r="D80" s="64"/>
      <c r="E80" s="64"/>
      <c r="F80" s="64"/>
      <c r="G80" s="64"/>
      <c r="H80" s="67">
        <f>Основное!$C$9*Основное!H40</f>
        <v>193234.39108559774</v>
      </c>
      <c r="I80" s="39"/>
    </row>
    <row r="81" spans="1:19" ht="15">
      <c r="A81" s="47">
        <v>5</v>
      </c>
      <c r="B81" s="63" t="s">
        <v>103</v>
      </c>
      <c r="C81" s="64"/>
      <c r="D81" s="64"/>
      <c r="E81" s="64"/>
      <c r="F81" s="64"/>
      <c r="G81" s="64"/>
      <c r="H81" s="67">
        <f>Основное!$C$9*Основное!H41</f>
        <v>13491.079691032404</v>
      </c>
      <c r="I81" s="39"/>
      <c r="M81" s="71"/>
      <c r="N81" s="71"/>
      <c r="O81" s="71"/>
      <c r="P81" s="71"/>
      <c r="Q81" s="71"/>
      <c r="R81" s="71"/>
      <c r="S81" s="71"/>
    </row>
    <row r="82" spans="1:19" ht="15">
      <c r="A82" s="47">
        <v>6</v>
      </c>
      <c r="B82" s="63" t="s">
        <v>10</v>
      </c>
      <c r="C82" s="64"/>
      <c r="D82" s="64"/>
      <c r="E82" s="64"/>
      <c r="F82" s="64"/>
      <c r="G82" s="64"/>
      <c r="H82" s="67">
        <f>Основное!$C$9*Основное!H42</f>
        <v>92499.390994170841</v>
      </c>
      <c r="I82" s="39"/>
      <c r="M82" s="71"/>
      <c r="N82" s="71"/>
      <c r="O82" s="71"/>
      <c r="P82" s="71"/>
      <c r="Q82" s="71"/>
      <c r="R82" s="71"/>
      <c r="S82" s="71"/>
    </row>
    <row r="83" spans="1:19" ht="15">
      <c r="A83" s="47">
        <v>7</v>
      </c>
      <c r="B83" s="63" t="s">
        <v>74</v>
      </c>
      <c r="C83" s="64"/>
      <c r="D83" s="64"/>
      <c r="E83" s="64"/>
      <c r="F83" s="64"/>
      <c r="G83" s="64"/>
      <c r="H83" s="67">
        <f>Основное!$C$9*Основное!H43</f>
        <v>230644.05536223532</v>
      </c>
      <c r="I83" s="39"/>
      <c r="M83" s="71"/>
      <c r="N83" s="71"/>
      <c r="O83" s="71"/>
      <c r="P83" s="71"/>
      <c r="Q83" s="71"/>
      <c r="R83" s="71"/>
      <c r="S83" s="71"/>
    </row>
    <row r="84" spans="1:19" ht="15">
      <c r="A84" s="47">
        <v>8</v>
      </c>
      <c r="B84" s="63" t="s">
        <v>79</v>
      </c>
      <c r="C84" s="64"/>
      <c r="D84" s="64"/>
      <c r="E84" s="64"/>
      <c r="F84" s="64"/>
      <c r="G84" s="64"/>
      <c r="H84" s="67">
        <f>Основное!$C$9*Основное!H44</f>
        <v>47854.675893398045</v>
      </c>
      <c r="I84" s="39"/>
      <c r="M84" s="71"/>
      <c r="N84" s="71"/>
      <c r="O84" s="71"/>
      <c r="P84" s="71"/>
      <c r="Q84" s="71"/>
      <c r="R84" s="71"/>
      <c r="S84" s="71"/>
    </row>
    <row r="85" spans="1:19" ht="15">
      <c r="A85" s="47">
        <v>9</v>
      </c>
      <c r="B85" s="63" t="s">
        <v>71</v>
      </c>
      <c r="C85" s="64"/>
      <c r="D85" s="64"/>
      <c r="E85" s="64"/>
      <c r="F85" s="64"/>
      <c r="G85" s="64"/>
      <c r="H85" s="67">
        <f>Основное!$C$9*Основное!H45</f>
        <v>8014.4893760066198</v>
      </c>
      <c r="I85" s="39"/>
      <c r="M85" s="71"/>
      <c r="N85" s="71"/>
      <c r="O85" s="71"/>
      <c r="P85" s="71"/>
      <c r="Q85" s="71"/>
      <c r="R85" s="71"/>
      <c r="S85" s="71"/>
    </row>
    <row r="86" spans="1:19" ht="15">
      <c r="A86" s="47">
        <v>10</v>
      </c>
      <c r="B86" s="63" t="s">
        <v>77</v>
      </c>
      <c r="C86" s="64"/>
      <c r="D86" s="64"/>
      <c r="E86" s="64"/>
      <c r="F86" s="64"/>
      <c r="G86" s="64"/>
      <c r="H86" s="67">
        <f>Основное!$C$9*Основное!H46</f>
        <v>13099.12551439189</v>
      </c>
      <c r="I86" s="39"/>
      <c r="M86" s="71"/>
      <c r="N86" s="71"/>
      <c r="O86" s="71"/>
      <c r="P86" s="71"/>
      <c r="Q86" s="71"/>
      <c r="R86" s="71"/>
      <c r="S86" s="71"/>
    </row>
    <row r="87" spans="1:19" ht="15">
      <c r="A87" s="47">
        <v>11</v>
      </c>
      <c r="B87" s="63" t="s">
        <v>11</v>
      </c>
      <c r="C87" s="64"/>
      <c r="D87" s="64"/>
      <c r="E87" s="64"/>
      <c r="F87" s="64"/>
      <c r="G87" s="64"/>
      <c r="H87" s="67">
        <f>Основное!$C$9*Основное!H47</f>
        <v>525275.58666626026</v>
      </c>
      <c r="I87" s="39"/>
      <c r="M87" s="71"/>
      <c r="N87" s="71"/>
      <c r="O87" s="71"/>
      <c r="P87" s="71"/>
      <c r="Q87" s="71"/>
      <c r="R87" s="71"/>
      <c r="S87" s="71"/>
    </row>
    <row r="88" spans="1:19" ht="15">
      <c r="A88" s="47">
        <v>12</v>
      </c>
      <c r="B88" s="63" t="s">
        <v>70</v>
      </c>
      <c r="C88" s="64"/>
      <c r="D88" s="64"/>
      <c r="E88" s="64"/>
      <c r="F88" s="64"/>
      <c r="G88" s="64"/>
      <c r="H88" s="67">
        <f>Основное!$C$9*Основное!H48</f>
        <v>106116.91188568494</v>
      </c>
      <c r="I88" s="39"/>
      <c r="M88" s="71"/>
      <c r="N88" s="71"/>
      <c r="O88" s="71"/>
      <c r="P88" s="71"/>
      <c r="Q88" s="71"/>
      <c r="R88" s="71"/>
      <c r="S88" s="71"/>
    </row>
    <row r="89" spans="1:19" ht="15">
      <c r="A89" s="47">
        <v>13</v>
      </c>
      <c r="B89" s="63" t="s">
        <v>64</v>
      </c>
      <c r="C89" s="64"/>
      <c r="D89" s="64"/>
      <c r="E89" s="64"/>
      <c r="F89" s="64"/>
      <c r="G89" s="64"/>
      <c r="H89" s="67">
        <f>Основное!$C$9*Основное!H49</f>
        <v>16557.024836724442</v>
      </c>
      <c r="I89" s="39"/>
      <c r="M89" s="71"/>
      <c r="N89" s="71"/>
      <c r="O89" s="71"/>
      <c r="P89" s="71"/>
      <c r="Q89" s="71"/>
      <c r="R89" s="71"/>
      <c r="S89" s="71"/>
    </row>
    <row r="90" spans="1:19" ht="15">
      <c r="A90" s="47">
        <v>14</v>
      </c>
      <c r="B90" s="63" t="s">
        <v>161</v>
      </c>
      <c r="C90" s="64"/>
      <c r="D90" s="64"/>
      <c r="E90" s="64"/>
      <c r="F90" s="64"/>
      <c r="G90" s="64"/>
      <c r="H90" s="67">
        <f>Основное!$C$9*Основное!H50</f>
        <v>12039.985753099279</v>
      </c>
      <c r="I90" s="39"/>
      <c r="M90" s="71"/>
      <c r="N90" s="71"/>
      <c r="O90" s="71"/>
      <c r="P90" s="71"/>
      <c r="Q90" s="71"/>
      <c r="R90" s="71"/>
      <c r="S90" s="71"/>
    </row>
    <row r="91" spans="1:19">
      <c r="A91" s="7"/>
      <c r="B91" s="7"/>
      <c r="C91" s="7"/>
      <c r="D91" s="7"/>
      <c r="E91" s="7"/>
      <c r="F91" s="7"/>
      <c r="G91" s="7"/>
      <c r="H91" s="4"/>
      <c r="I91" s="22"/>
      <c r="J91" s="22"/>
    </row>
    <row r="92" spans="1:19" s="41" customFormat="1" ht="26.25" customHeight="1">
      <c r="A92" s="183" t="s">
        <v>131</v>
      </c>
      <c r="B92" s="183"/>
      <c r="C92" s="183"/>
      <c r="D92" s="183"/>
      <c r="E92" s="183"/>
      <c r="F92" s="183"/>
      <c r="G92" s="183"/>
      <c r="H92" s="183"/>
      <c r="I92" s="76"/>
      <c r="J92" s="76"/>
    </row>
    <row r="93" spans="1:19" s="41" customFormat="1">
      <c r="A93" s="20"/>
      <c r="B93" s="178"/>
      <c r="C93" s="178"/>
      <c r="D93" s="178"/>
      <c r="E93" s="178"/>
      <c r="F93" s="178"/>
      <c r="G93" s="178"/>
      <c r="H93" s="178"/>
      <c r="I93" s="49"/>
      <c r="J93" s="49"/>
    </row>
    <row r="94" spans="1:19" s="41" customFormat="1" ht="15.75">
      <c r="A94" s="150" t="s">
        <v>136</v>
      </c>
      <c r="B94" s="150"/>
      <c r="C94" s="150"/>
      <c r="D94" s="150"/>
      <c r="E94" s="150"/>
      <c r="F94" s="150"/>
      <c r="G94" s="20"/>
      <c r="I94" s="20"/>
      <c r="J94" s="20"/>
    </row>
    <row r="95" spans="1:19" s="41" customFormat="1" ht="15">
      <c r="A95" s="48"/>
      <c r="B95" s="48"/>
      <c r="C95" s="48"/>
      <c r="D95" s="48"/>
      <c r="F95" s="42" t="s">
        <v>96</v>
      </c>
      <c r="H95" s="49"/>
      <c r="I95" s="49"/>
      <c r="J95" s="49"/>
    </row>
    <row r="96" spans="1:19" s="41" customFormat="1" ht="34.5" customHeight="1">
      <c r="A96" s="86" t="s">
        <v>118</v>
      </c>
      <c r="B96" s="99" t="s">
        <v>125</v>
      </c>
      <c r="C96" s="83" t="s">
        <v>97</v>
      </c>
      <c r="D96" s="88" t="s">
        <v>98</v>
      </c>
      <c r="E96" s="118" t="s">
        <v>126</v>
      </c>
      <c r="F96" s="91" t="s">
        <v>119</v>
      </c>
      <c r="G96" s="89"/>
      <c r="H96" s="90"/>
      <c r="I96" s="50"/>
      <c r="J96" s="49"/>
      <c r="K96" s="49"/>
      <c r="L96" s="49"/>
    </row>
    <row r="97" spans="1:16" s="41" customFormat="1" ht="15">
      <c r="A97" s="87">
        <v>2038.56</v>
      </c>
      <c r="B97" s="87">
        <v>8640</v>
      </c>
      <c r="C97" s="92">
        <v>9448</v>
      </c>
      <c r="D97" s="93">
        <v>12000</v>
      </c>
      <c r="E97" s="93">
        <v>3000</v>
      </c>
      <c r="F97" s="93">
        <f>SUM(A97:E97)</f>
        <v>35126.559999999998</v>
      </c>
      <c r="G97" s="84"/>
      <c r="H97" s="85"/>
      <c r="I97" s="49"/>
      <c r="J97" s="49"/>
    </row>
    <row r="98" spans="1:16" s="41" customFormat="1" ht="15">
      <c r="A98" s="51"/>
      <c r="B98" s="51"/>
      <c r="C98" s="52"/>
      <c r="D98" s="52"/>
      <c r="E98" s="52"/>
      <c r="F98" s="52"/>
      <c r="G98" s="50"/>
      <c r="H98" s="49"/>
      <c r="I98" s="49"/>
      <c r="J98" s="49"/>
    </row>
    <row r="99" spans="1:16" s="41" customFormat="1" ht="99" customHeight="1">
      <c r="A99" s="152" t="s">
        <v>162</v>
      </c>
      <c r="B99" s="152"/>
      <c r="C99" s="152"/>
      <c r="D99" s="152"/>
      <c r="E99" s="152"/>
      <c r="F99" s="152"/>
      <c r="G99" s="152"/>
      <c r="H99" s="152"/>
      <c r="I99" s="53"/>
      <c r="J99" s="53"/>
      <c r="K99" s="53"/>
      <c r="L99" s="53"/>
      <c r="M99" s="53"/>
    </row>
    <row r="100" spans="1:16" ht="62.25" customHeight="1">
      <c r="A100" s="151" t="s">
        <v>163</v>
      </c>
      <c r="B100" s="151"/>
      <c r="C100" s="151"/>
      <c r="D100" s="151"/>
      <c r="E100" s="151"/>
      <c r="F100" s="151"/>
      <c r="G100" s="151"/>
      <c r="H100" s="151"/>
      <c r="I100" s="70"/>
      <c r="J100" s="70"/>
      <c r="K100" s="70"/>
      <c r="L100" s="70"/>
      <c r="M100" s="70"/>
      <c r="N100" s="70"/>
      <c r="O100" s="70"/>
      <c r="P100" s="70"/>
    </row>
    <row r="101" spans="1:1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</row>
    <row r="102" spans="1:16" ht="15">
      <c r="A102" s="153" t="s">
        <v>54</v>
      </c>
      <c r="B102" s="153"/>
      <c r="C102" s="153"/>
      <c r="D102" s="153"/>
      <c r="E102" s="153"/>
      <c r="F102" s="153"/>
      <c r="G102" s="153"/>
      <c r="H102" s="153"/>
      <c r="I102" s="119"/>
      <c r="J102" s="119"/>
      <c r="K102" s="55"/>
      <c r="L102" s="55"/>
      <c r="M102" s="55"/>
      <c r="N102" s="55"/>
      <c r="O102" s="55"/>
      <c r="P102" s="55"/>
    </row>
    <row r="103" spans="1:16" ht="15">
      <c r="A103" s="153" t="s">
        <v>82</v>
      </c>
      <c r="B103" s="153"/>
      <c r="C103" s="153"/>
      <c r="D103" s="153"/>
      <c r="E103" s="153"/>
      <c r="F103" s="153"/>
      <c r="G103" s="153"/>
      <c r="H103" s="153"/>
      <c r="I103" s="119"/>
      <c r="J103" s="119"/>
      <c r="K103" s="55"/>
      <c r="L103" s="55"/>
      <c r="M103" s="55"/>
      <c r="N103" s="55"/>
      <c r="O103" s="55"/>
      <c r="P103" s="55"/>
    </row>
    <row r="104" spans="1:16" ht="14.25">
      <c r="A104" s="145" t="s">
        <v>83</v>
      </c>
      <c r="B104" s="145"/>
      <c r="C104" s="145"/>
      <c r="D104" s="145"/>
      <c r="E104" s="145"/>
      <c r="F104" s="145"/>
      <c r="G104" s="145"/>
      <c r="H104" s="145"/>
      <c r="I104" s="56"/>
      <c r="J104" s="56"/>
      <c r="K104" s="56"/>
      <c r="L104" s="56"/>
      <c r="M104" s="56"/>
      <c r="N104" s="56"/>
      <c r="O104" s="56"/>
      <c r="P104" s="56"/>
    </row>
    <row r="105" spans="1:16" ht="15">
      <c r="A105" s="177" t="s">
        <v>113</v>
      </c>
      <c r="B105" s="177"/>
      <c r="C105" s="177"/>
      <c r="D105" s="177"/>
      <c r="E105" s="177"/>
      <c r="F105" s="177"/>
      <c r="G105" s="177"/>
      <c r="H105" s="177"/>
      <c r="I105" s="120"/>
      <c r="J105" s="120"/>
      <c r="K105" s="57"/>
      <c r="L105" s="57"/>
      <c r="M105" s="57"/>
      <c r="N105" s="57"/>
      <c r="O105" s="57"/>
      <c r="P105" s="57"/>
    </row>
    <row r="106" spans="1:16" ht="15">
      <c r="A106" s="165" t="s">
        <v>101</v>
      </c>
      <c r="B106" s="165"/>
      <c r="C106" s="165"/>
      <c r="D106" s="165"/>
      <c r="E106" s="165"/>
      <c r="F106" s="165"/>
      <c r="G106" s="165"/>
      <c r="H106" s="165"/>
      <c r="I106" s="121"/>
      <c r="J106" s="121"/>
      <c r="K106" s="58"/>
      <c r="L106" s="58"/>
      <c r="M106" s="58"/>
      <c r="N106" s="58"/>
      <c r="O106" s="58"/>
      <c r="P106" s="58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11</vt:lpstr>
      <vt:lpstr>Лист1</vt:lpstr>
      <vt:lpstr>'Набережная 11'!Область_печати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2018-03-28T10:02:51Z</dcterms:modified>
</cp:coreProperties>
</file>