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2" sheetId="31" r:id="rId3"/>
    <sheet name="Лист1" sheetId="63" r:id="rId4"/>
  </sheets>
  <definedNames>
    <definedName name="_xlnm.Print_Area" localSheetId="2">'Набережная 2'!$A$1:$H$108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H80" i="31"/>
  <c r="M36" i="4"/>
  <c r="O36"/>
  <c r="H43" i="31"/>
  <c r="I2" i="62"/>
  <c r="H72" i="31"/>
  <c r="H54"/>
  <c r="H69"/>
  <c r="H35"/>
  <c r="H47"/>
  <c r="H70"/>
  <c r="H55"/>
  <c r="H56"/>
  <c r="H45"/>
  <c r="H71"/>
  <c r="H38"/>
  <c r="L35" i="4"/>
  <c r="K36"/>
  <c r="G44"/>
  <c r="C12" i="62"/>
  <c r="D20"/>
  <c r="H35" i="4"/>
  <c r="K35"/>
  <c r="H78" i="31"/>
  <c r="H74" s="1"/>
  <c r="H57"/>
  <c r="I68"/>
  <c r="H73"/>
  <c r="H68" s="1"/>
  <c r="H66" s="1"/>
  <c r="D99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85" i="31"/>
  <c r="H92"/>
  <c r="H91"/>
  <c r="H90"/>
  <c r="H89"/>
  <c r="H88"/>
  <c r="H87"/>
  <c r="H86"/>
  <c r="H84"/>
  <c r="H83"/>
  <c r="H82"/>
  <c r="H81"/>
  <c r="H41"/>
  <c r="H79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<sst xmlns="http://schemas.openxmlformats.org/spreadsheetml/2006/main" count="236" uniqueCount="166">
  <si>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</si>
  <si>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</si>
  <si>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</si>
  <si>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</si>
  <si>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</si>
  <si>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</si>
  <si>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</si>
  <si>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</si>
  <si>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</si>
  <si>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</si>
  <si>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</si>
  <si>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</si>
  <si>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</si>
  <si>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</si>
  <si>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</si>
  <si>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</si>
  <si>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</si>
  <si>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</si>
  <si>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</si>
  <si>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Нормативная численность обслуживающего персонала  - 3,0 чел</t>
  </si>
  <si>
    <t>Количество квартир - 143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</si>
  <si>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</si>
  <si>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</si>
  <si>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</si>
  <si>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</si>
  <si>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</si>
  <si>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</si>
  <si>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</si>
  <si>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</si>
  <si>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</si>
  <si>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</si>
  <si>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</si>
  <si>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</si>
  <si>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</si>
  <si>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</si>
  <si>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</si>
  <si>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</si>
  <si>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</si>
  <si>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</si>
  <si>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</si>
  <si>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</si>
  <si>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</si>
  <si>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</si>
  <si>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</si>
  <si>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</si>
  <si>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</si>
  <si>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</si>
  <si>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</si>
  <si>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</si>
  <si>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</si>
  <si>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</si>
  <si>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</si>
  <si>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</si>
  <si>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</si>
  <si>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</si>
  <si>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</si>
  <si>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</si>
  <si>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</si>
  <si>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</si>
  <si>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</si>
  <si>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</si>
  <si>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</si>
  <si>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</si>
  <si>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</si>
  <si>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</si>
  <si>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</si>
  <si>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</si>
  <si>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</si>
  <si>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</si>
  <si>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</si>
  <si>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</si>
  <si>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</si>
  <si>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</si>
  <si>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</si>
  <si>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</si>
  <si>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</si>
  <si>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</si>
  <si>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</si>
  <si>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</si>
  <si>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</si>
  <si>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</si>
  <si>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</si>
  <si>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</si>
  <si>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</si>
  <si>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</si>
  <si>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</si>
  <si>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</si>
  <si>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</si>
  <si>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</si>
  <si>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</si>
  <si>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</si>
  <si>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</si>
  <si>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</si>
  <si>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</si>
  <si>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</si>
  <si>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</si>
  <si>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</si>
  <si>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</si>
  <si>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</si>
  <si>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</si>
  <si>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</si>
  <si>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</si>
  <si>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</si>
  <si>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</si>
  <si>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</si>
  <si>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Ремонт кровли</t>
  </si>
  <si>
    <t>Автотранспорт (ЗИЛ - перевозка крупногабаритных материалов от жилых домов)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</si>
  <si>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</si>
  <si>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</si>
  <si>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</si>
  <si>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</si>
  <si>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</si>
  <si>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</si>
  <si>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</si>
  <si>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</si>
  <si>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</si>
  <si>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</si>
  <si>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</si>
  <si>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</si>
  <si>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</si>
  <si>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</si>
  <si>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Итого</t>
  </si>
  <si>
    <t>ремонт сантехнический</t>
  </si>
  <si>
    <t>ремонт подъезда</t>
  </si>
  <si>
    <t>Замена автоматических выключателей,светильников,провода</t>
  </si>
  <si>
    <t>Благоустройство придомовой территории (обрезка дерева)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</si>
  <si>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</si>
  <si>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</si>
  <si>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</si>
  <si>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</si>
  <si>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</si>
  <si>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</si>
  <si>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</si>
  <si>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ООО "Теплострой+"</t>
  </si>
  <si>
    <t>Смена вентилей,сгонов у труб-дов,полиэт.канал.труб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</si>
  <si>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</si>
  <si>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</si>
  <si>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</si>
  <si>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</si>
  <si>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</si>
  <si>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</si>
  <si>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</si>
  <si>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</si>
  <si>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</si>
  <si>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</si>
  <si>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</si>
  <si>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</si>
  <si>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</si>
  <si>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</si>
  <si>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 xml:space="preserve">Ремонт метал.изделий </t>
  </si>
  <si>
    <t>Работы общестроительные (замки)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</si>
  <si>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</si>
  <si>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</si>
  <si>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Установка метал.ограждения</t>
  </si>
  <si>
    <t>Грицепанов С.А</t>
  </si>
  <si>
    <t>Ремонт межпанельных швов</t>
  </si>
  <si>
    <t>Замена колеса для контейнера</t>
  </si>
  <si>
    <t>Смена светильника,кронштейна</t>
  </si>
  <si>
    <t>Покос травы</t>
  </si>
  <si>
    <t>Перечень выполненных работ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</si>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</sst>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6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25" fillId="0" borderId="0" xfId="2" applyFont="1" applyBorder="1" applyAlignment="1">
      <alignment horizontal="left"/>
    </xf>
    <xf numFmtId="2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7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6" fillId="0" borderId="0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4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left" wrapText="1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2" fontId="29" fillId="0" borderId="0" xfId="0" applyNumberFormat="1" applyFont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8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8" t="s">
        <v>2</v>
      </c>
      <c r="B1" s="10" t="s">
        <v>16</v>
      </c>
      <c r="C1" s="25" t="s">
        <v>17</v>
      </c>
      <c r="D1" s="122"/>
      <c r="E1" s="43"/>
      <c r="F1" s="108"/>
      <c r="G1" s="109"/>
      <c r="H1" s="109"/>
      <c r="I1" s="110"/>
      <c r="J1" s="43"/>
    </row>
    <row r="2" spans="1:10">
      <c r="A2" s="9">
        <v>1</v>
      </c>
      <c r="B2" s="9" t="s">
        <v>24</v>
      </c>
      <c r="C2" s="26">
        <v>3696.6</v>
      </c>
      <c r="D2" s="43"/>
      <c r="E2" s="123"/>
      <c r="F2" s="111"/>
      <c r="G2" s="112"/>
      <c r="H2" s="113"/>
      <c r="I2" s="114"/>
      <c r="J2" s="43"/>
    </row>
    <row r="3" spans="1:10">
      <c r="A3" s="9">
        <v>2</v>
      </c>
      <c r="B3" s="9" t="s">
        <v>25</v>
      </c>
      <c r="C3" s="26">
        <v>7319.94</v>
      </c>
      <c r="D3" s="43"/>
      <c r="E3" s="123"/>
      <c r="F3" s="111"/>
      <c r="G3" s="43"/>
      <c r="H3" s="113"/>
      <c r="I3" s="114"/>
      <c r="J3" s="43"/>
    </row>
    <row r="4" spans="1:10">
      <c r="A4" s="9">
        <v>3</v>
      </c>
      <c r="B4" s="9" t="s">
        <v>26</v>
      </c>
      <c r="C4" s="26">
        <v>3698.5</v>
      </c>
      <c r="D4" s="43"/>
      <c r="E4" s="123"/>
      <c r="F4" s="111"/>
      <c r="G4" s="43"/>
      <c r="H4" s="113"/>
      <c r="I4" s="114"/>
      <c r="J4" s="43"/>
    </row>
    <row r="5" spans="1:10">
      <c r="A5" s="9">
        <v>4</v>
      </c>
      <c r="B5" s="9" t="s">
        <v>27</v>
      </c>
      <c r="C5" s="26">
        <v>3720</v>
      </c>
      <c r="D5" s="43"/>
      <c r="E5" s="123"/>
      <c r="F5" s="111"/>
      <c r="G5" s="43"/>
      <c r="H5" s="113"/>
      <c r="I5" s="114"/>
      <c r="J5" s="43"/>
    </row>
    <row r="6" spans="1:10">
      <c r="A6" s="9">
        <v>5</v>
      </c>
      <c r="B6" s="9" t="s">
        <v>28</v>
      </c>
      <c r="C6" s="26">
        <v>10961.46</v>
      </c>
      <c r="D6" s="43"/>
      <c r="E6" s="123"/>
      <c r="F6" s="115"/>
      <c r="G6" s="43"/>
      <c r="H6" s="113"/>
      <c r="I6" s="114"/>
      <c r="J6" s="43"/>
    </row>
    <row r="7" spans="1:10">
      <c r="A7" s="9">
        <v>6</v>
      </c>
      <c r="B7" s="9" t="s">
        <v>29</v>
      </c>
      <c r="C7" s="26">
        <v>10949.9</v>
      </c>
      <c r="D7" s="43"/>
      <c r="E7" s="123"/>
      <c r="F7" s="111"/>
      <c r="G7" s="43"/>
      <c r="H7" s="113"/>
      <c r="I7" s="114"/>
      <c r="J7" s="43"/>
    </row>
    <row r="8" spans="1:10">
      <c r="A8" s="9">
        <v>7</v>
      </c>
      <c r="B8" s="9" t="s">
        <v>30</v>
      </c>
      <c r="C8" s="26">
        <v>4183.5</v>
      </c>
      <c r="D8" s="43"/>
      <c r="E8" s="123"/>
      <c r="F8" s="111"/>
      <c r="G8" s="43"/>
      <c r="H8" s="113"/>
      <c r="I8" s="114"/>
      <c r="J8" s="43"/>
    </row>
    <row r="9" spans="1:10">
      <c r="A9" s="9">
        <v>8</v>
      </c>
      <c r="B9" s="9" t="s">
        <v>31</v>
      </c>
      <c r="C9" s="26">
        <v>7333.4</v>
      </c>
      <c r="D9" s="43"/>
      <c r="E9" s="123"/>
      <c r="F9" s="111"/>
      <c r="G9" s="43"/>
      <c r="H9" s="113"/>
      <c r="I9" s="114"/>
      <c r="J9" s="43"/>
    </row>
    <row r="10" spans="1:10">
      <c r="A10" s="9">
        <v>9</v>
      </c>
      <c r="B10" s="9" t="s">
        <v>32</v>
      </c>
      <c r="C10" s="26">
        <v>5445.19</v>
      </c>
      <c r="D10" s="43"/>
      <c r="E10" s="123"/>
      <c r="F10" s="111"/>
      <c r="G10" s="43"/>
      <c r="H10" s="113"/>
      <c r="I10" s="114"/>
      <c r="J10" s="43"/>
    </row>
    <row r="11" spans="1:10">
      <c r="A11" s="9">
        <v>10</v>
      </c>
      <c r="B11" s="9" t="s">
        <v>33</v>
      </c>
      <c r="C11" s="26">
        <v>10802.7</v>
      </c>
      <c r="D11" s="43"/>
      <c r="E11" s="123"/>
      <c r="F11" s="111"/>
      <c r="G11" s="43"/>
      <c r="H11" s="113"/>
      <c r="I11" s="114"/>
      <c r="J11" s="43"/>
    </row>
    <row r="12" spans="1:10">
      <c r="A12" s="9">
        <v>11</v>
      </c>
      <c r="B12" s="9" t="s">
        <v>34</v>
      </c>
      <c r="C12" s="26">
        <v>9239.51</v>
      </c>
      <c r="D12" s="43"/>
      <c r="E12" s="123"/>
      <c r="F12" s="111"/>
      <c r="G12" s="43"/>
      <c r="H12" s="113"/>
      <c r="I12" s="114"/>
      <c r="J12" s="43"/>
    </row>
    <row r="13" spans="1:10">
      <c r="A13" s="9">
        <v>12</v>
      </c>
      <c r="B13" s="9" t="s">
        <v>35</v>
      </c>
      <c r="C13" s="26">
        <v>9143.15</v>
      </c>
      <c r="D13" s="43"/>
      <c r="E13" s="123"/>
      <c r="F13" s="111"/>
      <c r="G13" s="43"/>
      <c r="H13" s="113"/>
      <c r="I13" s="114"/>
      <c r="J13" s="43"/>
    </row>
    <row r="14" spans="1:10">
      <c r="A14" s="9">
        <v>13</v>
      </c>
      <c r="B14" s="9" t="s">
        <v>36</v>
      </c>
      <c r="C14" s="26">
        <v>16477.78</v>
      </c>
      <c r="D14" s="43"/>
      <c r="E14" s="123"/>
      <c r="F14" s="43"/>
      <c r="G14" s="116"/>
      <c r="H14" s="113"/>
      <c r="I14" s="114"/>
      <c r="J14" s="43"/>
    </row>
    <row r="15" spans="1:10">
      <c r="A15" s="9">
        <v>14</v>
      </c>
      <c r="B15" s="9" t="s">
        <v>37</v>
      </c>
      <c r="C15" s="26">
        <v>5385.4</v>
      </c>
      <c r="D15" s="43"/>
      <c r="E15" s="123"/>
      <c r="F15" s="111"/>
      <c r="G15" s="43"/>
      <c r="H15" s="113"/>
      <c r="I15" s="114"/>
      <c r="J15" s="43"/>
    </row>
    <row r="16" spans="1:10">
      <c r="A16" s="9">
        <v>15</v>
      </c>
      <c r="B16" s="9" t="s">
        <v>38</v>
      </c>
      <c r="C16" s="26">
        <v>9294.9</v>
      </c>
      <c r="D16" s="43"/>
      <c r="E16" s="123"/>
      <c r="F16" s="111"/>
      <c r="G16" s="117"/>
      <c r="H16" s="113"/>
      <c r="I16" s="114"/>
      <c r="J16" s="43"/>
    </row>
    <row r="17" spans="1:10">
      <c r="A17" s="9">
        <v>16</v>
      </c>
      <c r="B17" s="9" t="s">
        <v>39</v>
      </c>
      <c r="C17" s="26">
        <v>5493.8</v>
      </c>
      <c r="D17" s="43"/>
      <c r="E17" s="123"/>
      <c r="F17" s="115"/>
      <c r="G17" s="118"/>
      <c r="H17" s="113"/>
      <c r="I17" s="114"/>
      <c r="J17" s="43"/>
    </row>
    <row r="18" spans="1:10">
      <c r="A18" s="9">
        <v>17</v>
      </c>
      <c r="B18" s="9" t="s">
        <v>40</v>
      </c>
      <c r="C18" s="26">
        <v>11296.7</v>
      </c>
      <c r="D18" s="43"/>
      <c r="E18" s="123"/>
      <c r="F18" s="115"/>
      <c r="G18" s="118"/>
      <c r="H18" s="113"/>
      <c r="I18" s="114"/>
      <c r="J18" s="43"/>
    </row>
    <row r="19" spans="1:10">
      <c r="A19" s="9">
        <v>18</v>
      </c>
      <c r="B19" s="9" t="s">
        <v>41</v>
      </c>
      <c r="C19" s="26">
        <v>9235.7000000000007</v>
      </c>
      <c r="D19" s="43"/>
      <c r="E19" s="123"/>
      <c r="F19" s="115"/>
      <c r="G19" s="118"/>
      <c r="H19" s="113"/>
      <c r="I19" s="119"/>
      <c r="J19" s="43"/>
    </row>
    <row r="20" spans="1:10">
      <c r="A20" s="9">
        <v>19</v>
      </c>
      <c r="B20" s="9" t="s">
        <v>42</v>
      </c>
      <c r="C20" s="26">
        <v>4408.2</v>
      </c>
      <c r="D20" s="43"/>
      <c r="E20" s="123"/>
      <c r="F20" s="108"/>
      <c r="G20" s="120"/>
      <c r="H20" s="121"/>
      <c r="I20" s="110"/>
      <c r="J20" s="43"/>
    </row>
    <row r="21" spans="1:10">
      <c r="A21" s="9">
        <v>20</v>
      </c>
      <c r="B21" s="9" t="s">
        <v>43</v>
      </c>
      <c r="C21" s="26">
        <v>4463.8</v>
      </c>
      <c r="D21" s="43"/>
      <c r="E21" s="123"/>
    </row>
    <row r="22" spans="1:10">
      <c r="A22" s="9">
        <v>21</v>
      </c>
      <c r="B22" s="9" t="s">
        <v>44</v>
      </c>
      <c r="C22" s="26">
        <v>6168.9</v>
      </c>
      <c r="D22" s="43"/>
      <c r="E22" s="123"/>
    </row>
    <row r="23" spans="1:10">
      <c r="A23" s="9">
        <v>22</v>
      </c>
      <c r="B23" s="9" t="s">
        <v>45</v>
      </c>
      <c r="C23" s="26">
        <v>8664.9</v>
      </c>
      <c r="D23" s="43"/>
      <c r="E23" s="123"/>
    </row>
    <row r="24" spans="1:10">
      <c r="A24" s="9">
        <v>23</v>
      </c>
      <c r="B24" s="9" t="s">
        <v>46</v>
      </c>
      <c r="C24" s="26">
        <v>6313.24</v>
      </c>
      <c r="D24" s="43"/>
      <c r="E24" s="123"/>
    </row>
    <row r="25" spans="1:10">
      <c r="A25" s="9">
        <v>24</v>
      </c>
      <c r="B25" s="9" t="s">
        <v>47</v>
      </c>
      <c r="C25" s="26">
        <v>6413.8</v>
      </c>
      <c r="D25" s="43"/>
      <c r="E25" s="123"/>
    </row>
    <row r="26" spans="1:10">
      <c r="A26" s="9">
        <v>25</v>
      </c>
      <c r="B26" s="9" t="s">
        <v>48</v>
      </c>
      <c r="C26" s="26">
        <v>4233.8999999999996</v>
      </c>
      <c r="D26" s="43"/>
      <c r="E26" s="123"/>
    </row>
    <row r="27" spans="1:10">
      <c r="A27" s="9">
        <v>26</v>
      </c>
      <c r="B27" s="9" t="s">
        <v>49</v>
      </c>
      <c r="C27" s="26">
        <v>6293.5</v>
      </c>
      <c r="D27" s="43"/>
      <c r="E27" s="123"/>
    </row>
    <row r="28" spans="1:10">
      <c r="A28" s="9">
        <v>27</v>
      </c>
      <c r="B28" s="9" t="s">
        <v>50</v>
      </c>
      <c r="C28" s="26">
        <v>3636.5</v>
      </c>
      <c r="D28" s="43"/>
      <c r="E28" s="123"/>
    </row>
    <row r="29" spans="1:10">
      <c r="A29" s="9">
        <v>28</v>
      </c>
      <c r="B29" s="9" t="s">
        <v>51</v>
      </c>
      <c r="C29" s="26">
        <v>5513.4</v>
      </c>
      <c r="D29" s="43"/>
      <c r="E29" s="123"/>
    </row>
    <row r="30" spans="1:10">
      <c r="A30" s="9">
        <v>29</v>
      </c>
      <c r="B30" s="9" t="s">
        <v>52</v>
      </c>
      <c r="C30" s="26">
        <v>6302</v>
      </c>
      <c r="D30" s="43"/>
      <c r="E30" s="123"/>
    </row>
    <row r="31" spans="1:10">
      <c r="A31" s="9">
        <v>30</v>
      </c>
      <c r="B31" s="9" t="s">
        <v>53</v>
      </c>
      <c r="C31" s="26">
        <v>4220.18</v>
      </c>
      <c r="D31" s="43"/>
      <c r="E31" s="123"/>
    </row>
    <row r="32" spans="1:10">
      <c r="A32" s="9">
        <v>31</v>
      </c>
      <c r="B32" s="9" t="s">
        <v>23</v>
      </c>
      <c r="C32" s="26">
        <v>6255.95</v>
      </c>
      <c r="D32" s="43"/>
      <c r="E32" s="123"/>
    </row>
    <row r="33" spans="1:15">
      <c r="A33" s="9"/>
      <c r="B33" s="12" t="s">
        <v>12</v>
      </c>
      <c r="C33" s="27">
        <f>SUM(C2:C32)</f>
        <v>216566.39999999997</v>
      </c>
      <c r="D33" s="108"/>
      <c r="E33" s="124"/>
    </row>
    <row r="34" spans="1:15" ht="31.5">
      <c r="E34" s="142" t="s">
        <v>2</v>
      </c>
      <c r="F34" s="128" t="s">
        <v>21</v>
      </c>
      <c r="G34" s="129" t="s">
        <v>60</v>
      </c>
      <c r="H34" s="129" t="s">
        <v>61</v>
      </c>
      <c r="I34" s="130" t="s">
        <v>62</v>
      </c>
      <c r="J34" s="131"/>
      <c r="K34" s="131"/>
      <c r="L34" s="131"/>
      <c r="M34" s="131"/>
    </row>
    <row r="35" spans="1:15" ht="15.75">
      <c r="E35" s="132">
        <v>1</v>
      </c>
      <c r="F35" s="143" t="s">
        <v>6</v>
      </c>
      <c r="G35" s="134">
        <v>1668518</v>
      </c>
      <c r="H35" s="135">
        <f>G35/I35</f>
        <v>7.704417675133354</v>
      </c>
      <c r="I35" s="145">
        <v>216566.39999999999</v>
      </c>
      <c r="J35" s="142">
        <v>492336</v>
      </c>
      <c r="K35" s="146">
        <f>J35/I35</f>
        <v>2.273372046633273</v>
      </c>
      <c r="L35" s="134">
        <f>G35+J35</f>
        <v>2160854</v>
      </c>
      <c r="M35" s="142"/>
    </row>
    <row r="36" spans="1:15" ht="31.5">
      <c r="E36" s="132">
        <v>2</v>
      </c>
      <c r="F36" s="144" t="s">
        <v>73</v>
      </c>
      <c r="G36" s="134">
        <f>N36+L36+J36+2213903</f>
        <v>2827503</v>
      </c>
      <c r="H36" s="135">
        <f t="shared" ref="H36:H50" si="0">G36/I36</f>
        <v>13.056055787047299</v>
      </c>
      <c r="I36" s="145">
        <v>216566.39999999999</v>
      </c>
      <c r="J36" s="142">
        <v>235000</v>
      </c>
      <c r="K36" s="146">
        <f>J36/I36</f>
        <v>1.0851175436263427</v>
      </c>
      <c r="L36" s="142">
        <v>153000</v>
      </c>
      <c r="M36" s="146">
        <f>L36/I36</f>
        <v>0.70648078372268275</v>
      </c>
      <c r="N36" s="142">
        <v>225600</v>
      </c>
      <c r="O36" s="146">
        <f>N36/I36</f>
        <v>1.0417128418812891</v>
      </c>
    </row>
    <row r="37" spans="1:15" ht="15.75">
      <c r="E37" s="132">
        <v>3</v>
      </c>
      <c r="F37" s="133" t="s">
        <v>67</v>
      </c>
      <c r="G37" s="134">
        <v>0</v>
      </c>
      <c r="H37" s="135">
        <f t="shared" si="0"/>
        <v>0</v>
      </c>
      <c r="I37" s="136">
        <v>216566.39999999999</v>
      </c>
      <c r="J37" s="131"/>
      <c r="K37" s="131"/>
      <c r="L37" s="131"/>
      <c r="M37" s="131"/>
    </row>
    <row r="38" spans="1:15" ht="15.75">
      <c r="E38" s="132">
        <v>4</v>
      </c>
      <c r="F38" s="143" t="s">
        <v>8</v>
      </c>
      <c r="G38" s="134">
        <v>1657195</v>
      </c>
      <c r="H38" s="135">
        <f t="shared" si="0"/>
        <v>7.6521334796164133</v>
      </c>
      <c r="I38" s="136">
        <v>216566.39999999999</v>
      </c>
      <c r="J38" s="131"/>
      <c r="K38" s="131"/>
      <c r="L38" s="131"/>
      <c r="M38" s="131"/>
    </row>
    <row r="39" spans="1:15" ht="15.75">
      <c r="E39" s="132">
        <v>5</v>
      </c>
      <c r="F39" s="143" t="s">
        <v>69</v>
      </c>
      <c r="G39" s="134">
        <v>0</v>
      </c>
      <c r="H39" s="135">
        <f t="shared" si="0"/>
        <v>0</v>
      </c>
      <c r="I39" s="136">
        <v>216566.39999999999</v>
      </c>
      <c r="J39" s="131"/>
      <c r="K39" s="131"/>
      <c r="L39" s="131"/>
      <c r="M39" s="131"/>
      <c r="O39" s="146"/>
    </row>
    <row r="40" spans="1:15" ht="15.75">
      <c r="E40" s="132">
        <v>6</v>
      </c>
      <c r="F40" s="143" t="s">
        <v>65</v>
      </c>
      <c r="G40" s="134">
        <v>5706504</v>
      </c>
      <c r="H40" s="135">
        <f t="shared" si="0"/>
        <v>26.349904694357019</v>
      </c>
      <c r="I40" s="136">
        <v>216566.39999999999</v>
      </c>
      <c r="J40" s="131"/>
      <c r="K40" s="131"/>
      <c r="L40" s="131"/>
      <c r="M40" s="131"/>
    </row>
    <row r="41" spans="1:15" ht="15.75">
      <c r="E41" s="132">
        <v>7</v>
      </c>
      <c r="F41" s="143" t="s">
        <v>68</v>
      </c>
      <c r="G41" s="134">
        <v>398412</v>
      </c>
      <c r="H41" s="135">
        <f t="shared" si="0"/>
        <v>1.839675960813866</v>
      </c>
      <c r="I41" s="136">
        <v>216566.39999999999</v>
      </c>
      <c r="J41" s="131"/>
      <c r="K41" s="131"/>
      <c r="L41" s="131"/>
      <c r="M41" s="131"/>
    </row>
    <row r="42" spans="1:15" ht="15.75">
      <c r="E42" s="132">
        <v>8</v>
      </c>
      <c r="F42" s="143" t="s">
        <v>10</v>
      </c>
      <c r="G42" s="134">
        <v>2731647</v>
      </c>
      <c r="H42" s="135">
        <f t="shared" si="0"/>
        <v>12.613438649762845</v>
      </c>
      <c r="I42" s="136">
        <v>216566.39999999999</v>
      </c>
      <c r="J42" s="131"/>
      <c r="K42" s="131"/>
      <c r="L42" s="131"/>
      <c r="M42" s="131"/>
    </row>
    <row r="43" spans="1:15" ht="31.5">
      <c r="E43" s="132">
        <v>9</v>
      </c>
      <c r="F43" s="143" t="s">
        <v>74</v>
      </c>
      <c r="G43" s="137">
        <v>6811268</v>
      </c>
      <c r="H43" s="135">
        <f t="shared" si="0"/>
        <v>31.451176175066863</v>
      </c>
      <c r="I43" s="136">
        <v>216566.39999999999</v>
      </c>
      <c r="J43" s="131"/>
      <c r="K43" s="131"/>
      <c r="L43" s="131"/>
      <c r="M43" s="131"/>
    </row>
    <row r="44" spans="1:15" ht="15.75">
      <c r="E44" s="132">
        <v>10</v>
      </c>
      <c r="F44" s="143" t="s">
        <v>75</v>
      </c>
      <c r="G44" s="134">
        <f>30300+723321+659600</f>
        <v>1413221</v>
      </c>
      <c r="H44" s="135">
        <f t="shared" si="0"/>
        <v>6.5255782983879307</v>
      </c>
      <c r="I44" s="136">
        <v>216566.39999999999</v>
      </c>
      <c r="J44" s="131"/>
      <c r="K44" s="131"/>
      <c r="L44" s="131"/>
      <c r="M44" s="131"/>
    </row>
    <row r="45" spans="1:15" ht="15.75">
      <c r="E45" s="132">
        <v>11</v>
      </c>
      <c r="F45" s="143" t="s">
        <v>66</v>
      </c>
      <c r="G45" s="134">
        <v>236680</v>
      </c>
      <c r="H45" s="135">
        <f t="shared" si="0"/>
        <v>1.0928749796829056</v>
      </c>
      <c r="I45" s="136">
        <v>216566.39999999999</v>
      </c>
      <c r="J45" s="131"/>
      <c r="K45" s="131"/>
      <c r="L45" s="131"/>
      <c r="M45" s="131"/>
    </row>
    <row r="46" spans="1:15" ht="15.75">
      <c r="E46" s="132">
        <v>12</v>
      </c>
      <c r="F46" s="143" t="s">
        <v>77</v>
      </c>
      <c r="G46" s="134">
        <v>386837</v>
      </c>
      <c r="H46" s="135">
        <f t="shared" si="0"/>
        <v>1.7862281498884407</v>
      </c>
      <c r="I46" s="136">
        <v>216566.39999999999</v>
      </c>
      <c r="J46" s="131"/>
      <c r="K46" s="131"/>
      <c r="L46" s="131"/>
      <c r="M46" s="131"/>
    </row>
    <row r="47" spans="1:15" ht="15.75">
      <c r="E47" s="132">
        <v>13</v>
      </c>
      <c r="F47" s="143" t="s">
        <v>11</v>
      </c>
      <c r="G47" s="134">
        <v>15512183</v>
      </c>
      <c r="H47" s="135">
        <f t="shared" si="0"/>
        <v>71.627837928690695</v>
      </c>
      <c r="I47" s="136">
        <v>216566.39999999999</v>
      </c>
      <c r="J47" s="131"/>
      <c r="K47" s="131"/>
      <c r="L47" s="131"/>
      <c r="M47" s="131"/>
    </row>
    <row r="48" spans="1:15" ht="15.75">
      <c r="E48" s="132">
        <v>14</v>
      </c>
      <c r="F48" s="143" t="s">
        <v>63</v>
      </c>
      <c r="G48" s="134">
        <v>3133793</v>
      </c>
      <c r="H48" s="135">
        <f t="shared" si="0"/>
        <v>14.470356435716713</v>
      </c>
      <c r="I48" s="136">
        <v>216566.39999999999</v>
      </c>
      <c r="J48" s="131"/>
      <c r="K48" s="131"/>
      <c r="L48" s="131"/>
      <c r="M48" s="131"/>
    </row>
    <row r="49" spans="5:13" ht="15.75">
      <c r="E49" s="132">
        <v>15</v>
      </c>
      <c r="F49" s="143" t="s">
        <v>64</v>
      </c>
      <c r="G49" s="134">
        <v>488954</v>
      </c>
      <c r="H49" s="135">
        <f t="shared" si="0"/>
        <v>2.2577555890479779</v>
      </c>
      <c r="I49" s="136">
        <v>216566.39999999999</v>
      </c>
      <c r="J49" s="131"/>
      <c r="K49" s="131"/>
      <c r="L49" s="131"/>
      <c r="M49" s="131"/>
    </row>
    <row r="50" spans="5:13" ht="15.75">
      <c r="E50" s="132">
        <v>16</v>
      </c>
      <c r="F50" s="144" t="s">
        <v>138</v>
      </c>
      <c r="G50" s="138">
        <v>355559</v>
      </c>
      <c r="H50" s="135">
        <f t="shared" si="0"/>
        <v>1.6418013135925056</v>
      </c>
      <c r="I50" s="136">
        <v>216566.39999999999</v>
      </c>
      <c r="J50" s="131"/>
      <c r="K50" s="131"/>
      <c r="L50" s="131"/>
      <c r="M50" s="131"/>
    </row>
    <row r="51" spans="5:13" ht="15.75">
      <c r="E51" s="131"/>
      <c r="F51" s="131"/>
      <c r="G51" s="131"/>
      <c r="H51" s="131"/>
      <c r="I51" s="131"/>
      <c r="J51" s="131"/>
      <c r="K51" s="131"/>
      <c r="L51" s="131"/>
      <c r="M51" s="131"/>
    </row>
    <row r="52" spans="5:13" ht="15.75">
      <c r="E52" s="131"/>
      <c r="F52" s="128" t="s">
        <v>22</v>
      </c>
      <c r="G52" s="139">
        <f>SUM(G35:G51)</f>
        <v>43328274</v>
      </c>
      <c r="H52" s="140">
        <f>SUM(H34:H51)</f>
        <v>200.06923511680483</v>
      </c>
      <c r="I52" s="130"/>
      <c r="J52" s="131"/>
      <c r="K52" s="131"/>
      <c r="L52" s="131"/>
      <c r="M52" s="131"/>
    </row>
    <row r="53" spans="5:13" ht="15.75">
      <c r="E53" s="131"/>
      <c r="F53" s="131"/>
      <c r="G53" s="131"/>
      <c r="H53" s="131"/>
      <c r="I53" s="131"/>
      <c r="J53" s="131"/>
      <c r="K53" s="131"/>
      <c r="L53" s="131"/>
      <c r="M53" s="131"/>
    </row>
    <row r="55" spans="5:13">
      <c r="F55" s="74"/>
      <c r="G55" s="74"/>
      <c r="H55" s="74"/>
      <c r="I55" s="74"/>
      <c r="J55" s="74"/>
      <c r="K55" s="74"/>
      <c r="L55" s="74"/>
    </row>
    <row r="56" spans="5:13">
      <c r="F56" s="74"/>
      <c r="G56" s="74"/>
      <c r="H56" s="74"/>
      <c r="I56" s="74"/>
      <c r="J56" s="74"/>
      <c r="K56" s="74"/>
      <c r="L56" s="74"/>
    </row>
    <row r="57" spans="5:13">
      <c r="E57" s="74"/>
      <c r="F57" s="74"/>
      <c r="G57" s="74"/>
      <c r="H57" s="74"/>
      <c r="I57" s="74"/>
      <c r="J57" s="74"/>
      <c r="K57" s="74"/>
      <c r="L57" s="74"/>
    </row>
    <row r="58" spans="5:13">
      <c r="E58" s="74"/>
      <c r="F58" s="74"/>
      <c r="G58" s="74"/>
      <c r="H58" s="74"/>
      <c r="I58" s="74"/>
      <c r="J58" s="74"/>
      <c r="K58" s="74"/>
      <c r="L58" s="74"/>
    </row>
    <row r="59" spans="5:13">
      <c r="E59" s="74"/>
      <c r="F59" s="74"/>
      <c r="G59" s="74"/>
      <c r="H59" s="74"/>
      <c r="I59" s="74"/>
      <c r="J59" s="74"/>
      <c r="K59" s="74"/>
      <c r="L59" s="74"/>
    </row>
    <row r="60" spans="5:13">
      <c r="E60" s="74"/>
      <c r="F60" s="74"/>
      <c r="G60" s="74"/>
      <c r="H60" s="74"/>
      <c r="I60" s="74"/>
      <c r="J60" s="74"/>
      <c r="K60" s="74"/>
      <c r="L60" s="74"/>
    </row>
    <row r="61" spans="5:13">
      <c r="E61" s="74"/>
      <c r="F61" s="74"/>
      <c r="G61" s="74"/>
      <c r="H61" s="74"/>
      <c r="I61" s="74"/>
      <c r="J61" s="74"/>
      <c r="K61" s="74"/>
      <c r="L61" s="74"/>
    </row>
    <row r="62" spans="5:13">
      <c r="E62" s="74"/>
      <c r="F62" s="74"/>
      <c r="G62" s="74"/>
      <c r="H62" s="74"/>
      <c r="I62" s="74"/>
      <c r="J62" s="74"/>
      <c r="K62" s="74"/>
      <c r="L62" s="74"/>
    </row>
    <row r="63" spans="5:13">
      <c r="E63" s="74"/>
      <c r="F63" s="74"/>
      <c r="G63" s="74"/>
      <c r="H63" s="74"/>
      <c r="I63" s="74"/>
      <c r="J63" s="74"/>
      <c r="K63" s="74"/>
      <c r="L63" s="74"/>
    </row>
    <row r="64" spans="5:13">
      <c r="E64" s="74"/>
      <c r="F64" s="74"/>
      <c r="G64" s="74"/>
      <c r="H64" s="74"/>
      <c r="I64" s="74"/>
      <c r="J64" s="74"/>
      <c r="K64" s="74"/>
      <c r="L64" s="74"/>
    </row>
    <row r="65" spans="5:17">
      <c r="E65" s="74"/>
      <c r="F65" s="74"/>
      <c r="G65" s="74"/>
      <c r="H65" s="74"/>
      <c r="I65" s="74"/>
      <c r="J65" s="74"/>
      <c r="K65" s="74"/>
      <c r="L65" s="74"/>
    </row>
    <row r="66" spans="5:17"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</row>
    <row r="67" spans="5:17"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</row>
    <row r="69" spans="5:17">
      <c r="G69" s="74"/>
      <c r="H69" s="74"/>
      <c r="I69" s="74"/>
      <c r="J69" s="74"/>
      <c r="K69" s="74"/>
      <c r="L69" s="74"/>
    </row>
    <row r="70" spans="5:17">
      <c r="G70" s="74"/>
      <c r="H70" s="74"/>
      <c r="I70" s="74"/>
      <c r="J70" s="74"/>
      <c r="K70" s="74"/>
      <c r="L70" s="74"/>
    </row>
    <row r="73" spans="5:17"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</row>
    <row r="74" spans="5:17" ht="12.75" customHeight="1"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9" t="s">
        <v>2</v>
      </c>
      <c r="G1" s="11" t="s">
        <v>21</v>
      </c>
      <c r="H1" s="10" t="s">
        <v>60</v>
      </c>
      <c r="I1" s="10" t="s">
        <v>61</v>
      </c>
      <c r="J1" s="14" t="s">
        <v>62</v>
      </c>
    </row>
    <row r="2" spans="1:11">
      <c r="A2" s="9"/>
      <c r="B2" s="9" t="s">
        <v>27</v>
      </c>
      <c r="C2" s="26">
        <v>3720</v>
      </c>
      <c r="F2" s="17">
        <v>1</v>
      </c>
      <c r="G2" s="15" t="s">
        <v>76</v>
      </c>
      <c r="H2" s="9">
        <v>291264</v>
      </c>
      <c r="I2" s="16">
        <f>H2/J2</f>
        <v>5.2782830792449218</v>
      </c>
      <c r="J2" s="19">
        <v>55181.58</v>
      </c>
    </row>
    <row r="3" spans="1:11">
      <c r="A3" s="9"/>
      <c r="B3" s="9" t="s">
        <v>35</v>
      </c>
      <c r="C3" s="26">
        <v>9143.15</v>
      </c>
    </row>
    <row r="4" spans="1:11">
      <c r="A4" s="9"/>
      <c r="B4" s="9" t="s">
        <v>37</v>
      </c>
      <c r="C4" s="26">
        <v>5385.4</v>
      </c>
    </row>
    <row r="5" spans="1:11">
      <c r="A5" s="9"/>
      <c r="B5" s="9" t="s">
        <v>42</v>
      </c>
      <c r="C5" s="26">
        <v>4408.2</v>
      </c>
    </row>
    <row r="6" spans="1:11">
      <c r="A6" s="9"/>
      <c r="B6" s="9" t="s">
        <v>45</v>
      </c>
      <c r="C6" s="26">
        <v>8664.9</v>
      </c>
    </row>
    <row r="7" spans="1:11">
      <c r="A7" s="9"/>
      <c r="B7" s="9" t="s">
        <v>48</v>
      </c>
      <c r="C7" s="26">
        <v>4233.8999999999996</v>
      </c>
    </row>
    <row r="8" spans="1:11">
      <c r="A8" s="9"/>
      <c r="B8" s="9" t="s">
        <v>50</v>
      </c>
      <c r="C8" s="26">
        <v>3636.5</v>
      </c>
    </row>
    <row r="9" spans="1:11">
      <c r="A9" s="9"/>
      <c r="B9" s="9" t="s">
        <v>51</v>
      </c>
      <c r="C9" s="26">
        <v>5513.4</v>
      </c>
    </row>
    <row r="10" spans="1:11">
      <c r="A10" s="9"/>
      <c r="B10" s="9" t="s">
        <v>53</v>
      </c>
      <c r="C10" s="26">
        <v>4220.18</v>
      </c>
    </row>
    <row r="11" spans="1:11">
      <c r="A11" s="9"/>
      <c r="B11" s="9" t="s">
        <v>23</v>
      </c>
      <c r="C11" s="26">
        <v>6255.95</v>
      </c>
    </row>
    <row r="12" spans="1:11">
      <c r="A12" s="9"/>
      <c r="B12" s="9"/>
      <c r="C12" s="27">
        <f>SUM(C2:C11)</f>
        <v>55181.58</v>
      </c>
      <c r="D12" s="24"/>
      <c r="E12" s="24"/>
    </row>
    <row r="13" spans="1:11">
      <c r="A13" s="9"/>
      <c r="B13" s="9"/>
      <c r="C13" s="9"/>
      <c r="D13" s="24"/>
      <c r="E13" s="24"/>
    </row>
    <row r="14" spans="1:11">
      <c r="A14" s="9"/>
      <c r="B14" s="9"/>
      <c r="C14" s="9"/>
      <c r="D14" s="24"/>
      <c r="E14" s="24"/>
    </row>
    <row r="15" spans="1:11">
      <c r="C15" s="21"/>
    </row>
    <row r="16" spans="1:11" ht="25.5">
      <c r="G16" s="9" t="s">
        <v>2</v>
      </c>
      <c r="H16" s="11" t="s">
        <v>21</v>
      </c>
      <c r="I16" s="10" t="s">
        <v>60</v>
      </c>
      <c r="J16" s="10" t="s">
        <v>61</v>
      </c>
      <c r="K16" s="14" t="s">
        <v>62</v>
      </c>
    </row>
    <row r="17" spans="1:14">
      <c r="G17" s="17">
        <v>1</v>
      </c>
      <c r="H17" s="15" t="s">
        <v>80</v>
      </c>
      <c r="I17" s="9">
        <v>454406</v>
      </c>
      <c r="J17" s="16">
        <f>I17/K17</f>
        <v>21.264729280733775</v>
      </c>
      <c r="K17" s="19">
        <v>21369</v>
      </c>
    </row>
    <row r="18" spans="1:14">
      <c r="G18" s="17"/>
      <c r="H18" s="15" t="s">
        <v>81</v>
      </c>
      <c r="I18" s="9">
        <v>91790</v>
      </c>
      <c r="J18" s="16">
        <f>I18/K18</f>
        <v>4.295474753147082</v>
      </c>
      <c r="K18" s="19">
        <v>21369</v>
      </c>
    </row>
    <row r="19" spans="1:14" ht="38.25">
      <c r="A19" s="8" t="s">
        <v>2</v>
      </c>
      <c r="B19" s="10" t="s">
        <v>16</v>
      </c>
      <c r="C19" s="10" t="s">
        <v>17</v>
      </c>
    </row>
    <row r="20" spans="1:14">
      <c r="A20" s="9">
        <v>1</v>
      </c>
      <c r="B20" s="9" t="s">
        <v>24</v>
      </c>
      <c r="C20" s="26">
        <v>3696.6</v>
      </c>
      <c r="D20" s="18">
        <f>C20*13.55*12</f>
        <v>601067.16</v>
      </c>
      <c r="E20" s="18">
        <f>C20*1.32*12</f>
        <v>58554.144</v>
      </c>
    </row>
    <row r="21" spans="1:14">
      <c r="A21" s="9">
        <v>2</v>
      </c>
      <c r="B21" s="9" t="s">
        <v>25</v>
      </c>
      <c r="C21" s="26">
        <v>7319.94</v>
      </c>
      <c r="D21" s="18">
        <f t="shared" ref="D21:D50" si="0">C21*13.55*12</f>
        <v>1190222.2439999999</v>
      </c>
      <c r="E21" s="18">
        <f t="shared" ref="E21:E50" si="1">C21*1.32*12</f>
        <v>115947.84959999999</v>
      </c>
    </row>
    <row r="22" spans="1:14">
      <c r="A22" s="9">
        <v>3</v>
      </c>
      <c r="B22" s="9" t="s">
        <v>26</v>
      </c>
      <c r="C22" s="26">
        <v>3698.5</v>
      </c>
      <c r="D22" s="18">
        <f t="shared" si="0"/>
        <v>601376.10000000009</v>
      </c>
      <c r="E22" s="18">
        <f t="shared" si="1"/>
        <v>58584.240000000005</v>
      </c>
    </row>
    <row r="23" spans="1:14">
      <c r="A23" s="9">
        <v>4</v>
      </c>
      <c r="B23" s="9" t="s">
        <v>27</v>
      </c>
      <c r="C23" s="26">
        <v>3720</v>
      </c>
      <c r="D23" s="18">
        <f t="shared" si="0"/>
        <v>604872</v>
      </c>
      <c r="E23" s="18">
        <f t="shared" si="1"/>
        <v>58924.800000000003</v>
      </c>
    </row>
    <row r="24" spans="1:14">
      <c r="A24" s="9">
        <v>5</v>
      </c>
      <c r="B24" s="9" t="s">
        <v>28</v>
      </c>
      <c r="C24" s="26">
        <v>10961.46</v>
      </c>
      <c r="D24" s="18">
        <f t="shared" si="0"/>
        <v>1782333.3959999999</v>
      </c>
      <c r="E24" s="18">
        <f t="shared" si="1"/>
        <v>173629.52639999997</v>
      </c>
    </row>
    <row r="25" spans="1:14">
      <c r="A25" s="9">
        <v>6</v>
      </c>
      <c r="B25" s="9" t="s">
        <v>29</v>
      </c>
      <c r="C25" s="26">
        <v>10949.9</v>
      </c>
      <c r="D25" s="18">
        <f t="shared" si="0"/>
        <v>1780453.7399999998</v>
      </c>
      <c r="E25" s="18">
        <f t="shared" si="1"/>
        <v>173446.416</v>
      </c>
    </row>
    <row r="26" spans="1:14">
      <c r="A26" s="9">
        <v>7</v>
      </c>
      <c r="B26" s="9" t="s">
        <v>30</v>
      </c>
      <c r="C26" s="26">
        <v>4183.5</v>
      </c>
      <c r="D26" s="18">
        <f t="shared" si="0"/>
        <v>680237.10000000009</v>
      </c>
      <c r="E26" s="18">
        <f t="shared" si="1"/>
        <v>66266.64</v>
      </c>
    </row>
    <row r="27" spans="1:14">
      <c r="A27" s="9">
        <v>8</v>
      </c>
      <c r="B27" s="9" t="s">
        <v>31</v>
      </c>
      <c r="C27" s="26">
        <v>7333.4</v>
      </c>
      <c r="D27" s="18">
        <f t="shared" si="0"/>
        <v>1192410.8400000001</v>
      </c>
      <c r="E27" s="18">
        <f t="shared" si="1"/>
        <v>116161.056</v>
      </c>
      <c r="I27" s="74"/>
      <c r="J27" s="74"/>
      <c r="K27" s="74"/>
      <c r="L27" s="74"/>
      <c r="M27" s="74"/>
      <c r="N27" s="74"/>
    </row>
    <row r="28" spans="1:14">
      <c r="A28" s="9">
        <v>9</v>
      </c>
      <c r="B28" s="9" t="s">
        <v>32</v>
      </c>
      <c r="C28" s="26">
        <v>5445.19</v>
      </c>
      <c r="D28" s="18">
        <f t="shared" si="0"/>
        <v>885387.89400000009</v>
      </c>
      <c r="E28" s="18">
        <f t="shared" si="1"/>
        <v>86251.809599999993</v>
      </c>
      <c r="I28" s="74"/>
      <c r="J28" s="74"/>
      <c r="K28" s="74"/>
      <c r="L28" s="74"/>
      <c r="M28" s="74"/>
      <c r="N28" s="74"/>
    </row>
    <row r="29" spans="1:14">
      <c r="A29" s="9">
        <v>10</v>
      </c>
      <c r="B29" s="9" t="s">
        <v>33</v>
      </c>
      <c r="C29" s="26">
        <v>10802.7</v>
      </c>
      <c r="D29" s="18">
        <f t="shared" si="0"/>
        <v>1756519.0200000003</v>
      </c>
      <c r="E29" s="18">
        <f t="shared" si="1"/>
        <v>171114.76800000004</v>
      </c>
      <c r="I29" s="74"/>
      <c r="J29" s="74"/>
      <c r="K29" s="74"/>
      <c r="L29" s="74"/>
      <c r="M29" s="74"/>
      <c r="N29" s="74"/>
    </row>
    <row r="30" spans="1:14">
      <c r="A30" s="9">
        <v>11</v>
      </c>
      <c r="B30" s="9" t="s">
        <v>34</v>
      </c>
      <c r="C30" s="26">
        <v>9239.51</v>
      </c>
      <c r="D30" s="18">
        <f t="shared" si="0"/>
        <v>1502344.3260000001</v>
      </c>
      <c r="E30" s="18">
        <f t="shared" si="1"/>
        <v>146353.83840000001</v>
      </c>
      <c r="I30" s="74"/>
      <c r="J30" s="74"/>
      <c r="K30" s="74"/>
      <c r="L30" s="74"/>
      <c r="M30" s="74"/>
      <c r="N30" s="74"/>
    </row>
    <row r="31" spans="1:14">
      <c r="A31" s="9">
        <v>12</v>
      </c>
      <c r="B31" s="9" t="s">
        <v>35</v>
      </c>
      <c r="C31" s="26">
        <v>9143.15</v>
      </c>
      <c r="D31" s="18">
        <f t="shared" si="0"/>
        <v>1486676.19</v>
      </c>
      <c r="E31" s="18">
        <f t="shared" si="1"/>
        <v>144827.49600000001</v>
      </c>
      <c r="I31" s="74"/>
      <c r="J31" s="74"/>
      <c r="K31" s="74"/>
      <c r="L31" s="74"/>
      <c r="M31" s="74"/>
      <c r="N31" s="74"/>
    </row>
    <row r="32" spans="1:14">
      <c r="A32" s="9">
        <v>13</v>
      </c>
      <c r="B32" s="9" t="s">
        <v>36</v>
      </c>
      <c r="C32" s="26">
        <v>16477.78</v>
      </c>
      <c r="D32" s="18">
        <f t="shared" si="0"/>
        <v>2679287.0279999999</v>
      </c>
      <c r="E32" s="18">
        <f t="shared" si="1"/>
        <v>261008.03520000001</v>
      </c>
      <c r="I32" s="74"/>
      <c r="J32" s="74"/>
      <c r="K32" s="74"/>
      <c r="L32" s="74"/>
      <c r="M32" s="74"/>
      <c r="N32" s="74"/>
    </row>
    <row r="33" spans="1:14">
      <c r="A33" s="9">
        <v>14</v>
      </c>
      <c r="B33" s="9" t="s">
        <v>37</v>
      </c>
      <c r="C33" s="26">
        <v>5385.4</v>
      </c>
      <c r="D33" s="18">
        <f t="shared" si="0"/>
        <v>875666.04</v>
      </c>
      <c r="E33" s="18">
        <f t="shared" si="1"/>
        <v>85304.736000000004</v>
      </c>
      <c r="H33" s="74"/>
      <c r="I33" s="74"/>
      <c r="J33" s="74"/>
      <c r="K33" s="74"/>
      <c r="L33" s="74"/>
      <c r="M33" s="74"/>
      <c r="N33" s="74"/>
    </row>
    <row r="34" spans="1:14">
      <c r="A34" s="9">
        <v>15</v>
      </c>
      <c r="B34" s="9" t="s">
        <v>38</v>
      </c>
      <c r="C34" s="26">
        <v>9294.9</v>
      </c>
      <c r="D34" s="18">
        <f t="shared" si="0"/>
        <v>1511350.74</v>
      </c>
      <c r="E34" s="18">
        <f t="shared" si="1"/>
        <v>147231.21600000001</v>
      </c>
      <c r="I34" s="74"/>
      <c r="J34" s="74"/>
      <c r="K34" s="74"/>
      <c r="L34" s="74"/>
      <c r="M34" s="74"/>
      <c r="N34" s="74"/>
    </row>
    <row r="35" spans="1:14">
      <c r="A35" s="9">
        <v>16</v>
      </c>
      <c r="B35" s="9" t="s">
        <v>39</v>
      </c>
      <c r="C35" s="26">
        <v>5493.8</v>
      </c>
      <c r="D35" s="18">
        <f t="shared" si="0"/>
        <v>893291.88000000012</v>
      </c>
      <c r="E35" s="18">
        <f t="shared" si="1"/>
        <v>87021.792000000016</v>
      </c>
      <c r="I35" s="74"/>
      <c r="J35" s="74"/>
      <c r="K35" s="74"/>
      <c r="L35" s="74"/>
      <c r="M35" s="74"/>
      <c r="N35" s="74"/>
    </row>
    <row r="36" spans="1:14">
      <c r="A36" s="9">
        <v>17</v>
      </c>
      <c r="B36" s="9" t="s">
        <v>40</v>
      </c>
      <c r="C36" s="26">
        <v>11296.7</v>
      </c>
      <c r="D36" s="18">
        <f t="shared" si="0"/>
        <v>1836843.42</v>
      </c>
      <c r="E36" s="18">
        <f t="shared" si="1"/>
        <v>178939.72800000003</v>
      </c>
      <c r="I36" s="74"/>
      <c r="J36" s="74"/>
      <c r="K36" s="74"/>
      <c r="L36" s="74"/>
      <c r="M36" s="74"/>
      <c r="N36" s="74"/>
    </row>
    <row r="37" spans="1:14">
      <c r="A37" s="9">
        <v>18</v>
      </c>
      <c r="B37" s="9" t="s">
        <v>41</v>
      </c>
      <c r="C37" s="26">
        <v>9235.7000000000007</v>
      </c>
      <c r="D37" s="18">
        <f t="shared" si="0"/>
        <v>1501724.8200000003</v>
      </c>
      <c r="E37" s="18">
        <f t="shared" si="1"/>
        <v>146293.48800000001</v>
      </c>
    </row>
    <row r="38" spans="1:14">
      <c r="A38" s="9">
        <v>19</v>
      </c>
      <c r="B38" s="9" t="s">
        <v>42</v>
      </c>
      <c r="C38" s="26">
        <v>4408.2</v>
      </c>
      <c r="D38" s="18">
        <f t="shared" si="0"/>
        <v>716773.32000000007</v>
      </c>
      <c r="E38" s="18">
        <f t="shared" si="1"/>
        <v>69825.887999999992</v>
      </c>
    </row>
    <row r="39" spans="1:14">
      <c r="A39" s="9">
        <v>20</v>
      </c>
      <c r="B39" s="9" t="s">
        <v>43</v>
      </c>
      <c r="C39" s="26">
        <v>4463.8</v>
      </c>
      <c r="D39" s="18">
        <f t="shared" si="0"/>
        <v>725813.88000000012</v>
      </c>
      <c r="E39" s="18">
        <f t="shared" si="1"/>
        <v>70706.592000000004</v>
      </c>
    </row>
    <row r="40" spans="1:14">
      <c r="A40" s="9">
        <v>21</v>
      </c>
      <c r="B40" s="9" t="s">
        <v>44</v>
      </c>
      <c r="C40" s="26">
        <v>6168.9</v>
      </c>
      <c r="D40" s="18">
        <f t="shared" si="0"/>
        <v>1003063.14</v>
      </c>
      <c r="E40" s="18">
        <f t="shared" si="1"/>
        <v>97715.376000000004</v>
      </c>
    </row>
    <row r="41" spans="1:14">
      <c r="A41" s="9">
        <v>22</v>
      </c>
      <c r="B41" s="9" t="s">
        <v>45</v>
      </c>
      <c r="C41" s="26">
        <v>8664.9</v>
      </c>
      <c r="D41" s="18">
        <f>C41*15.8*12</f>
        <v>1642865.04</v>
      </c>
      <c r="E41" s="18">
        <f>C41*1.62*12</f>
        <v>168445.65600000002</v>
      </c>
    </row>
    <row r="42" spans="1:14">
      <c r="A42" s="9">
        <v>23</v>
      </c>
      <c r="B42" s="9" t="s">
        <v>46</v>
      </c>
      <c r="C42" s="26">
        <v>6313.24</v>
      </c>
      <c r="D42" s="18">
        <f t="shared" si="0"/>
        <v>1026532.824</v>
      </c>
      <c r="E42" s="18">
        <f t="shared" si="1"/>
        <v>100001.7216</v>
      </c>
    </row>
    <row r="43" spans="1:14">
      <c r="A43" s="9">
        <v>24</v>
      </c>
      <c r="B43" s="9" t="s">
        <v>47</v>
      </c>
      <c r="C43" s="26">
        <v>6413.8</v>
      </c>
      <c r="D43" s="18">
        <f>C43*15.8*12</f>
        <v>1216056.48</v>
      </c>
      <c r="E43" s="18">
        <f>C43*1.62*12</f>
        <v>124684.27200000003</v>
      </c>
    </row>
    <row r="44" spans="1:14">
      <c r="A44" s="9">
        <v>25</v>
      </c>
      <c r="B44" s="9" t="s">
        <v>48</v>
      </c>
      <c r="C44" s="26">
        <v>4233.8999999999996</v>
      </c>
      <c r="D44" s="18">
        <f t="shared" si="0"/>
        <v>688432.14</v>
      </c>
      <c r="E44" s="18">
        <f t="shared" si="1"/>
        <v>67064.975999999995</v>
      </c>
    </row>
    <row r="45" spans="1:14">
      <c r="A45" s="9">
        <v>26</v>
      </c>
      <c r="B45" s="9" t="s">
        <v>49</v>
      </c>
      <c r="C45" s="26">
        <v>6293.5</v>
      </c>
      <c r="D45" s="18">
        <f>C45*15.8*12</f>
        <v>1193247.6000000001</v>
      </c>
      <c r="E45" s="18">
        <f>C45*1.62*12</f>
        <v>122345.64000000001</v>
      </c>
    </row>
    <row r="46" spans="1:14">
      <c r="A46" s="9">
        <v>27</v>
      </c>
      <c r="B46" s="9" t="s">
        <v>50</v>
      </c>
      <c r="C46" s="26">
        <v>3636.5</v>
      </c>
      <c r="D46" s="18">
        <f t="shared" si="0"/>
        <v>591294.9</v>
      </c>
      <c r="E46" s="18">
        <f t="shared" si="1"/>
        <v>57602.16</v>
      </c>
    </row>
    <row r="47" spans="1:14">
      <c r="A47" s="9">
        <v>28</v>
      </c>
      <c r="B47" s="9" t="s">
        <v>51</v>
      </c>
      <c r="C47" s="26">
        <v>5513.4</v>
      </c>
      <c r="D47" s="18">
        <f t="shared" si="0"/>
        <v>896478.83999999985</v>
      </c>
      <c r="E47" s="18">
        <f t="shared" si="1"/>
        <v>87332.255999999994</v>
      </c>
    </row>
    <row r="48" spans="1:14">
      <c r="A48" s="9">
        <v>29</v>
      </c>
      <c r="B48" s="9" t="s">
        <v>52</v>
      </c>
      <c r="C48" s="26">
        <v>6302</v>
      </c>
      <c r="D48" s="18">
        <f t="shared" si="0"/>
        <v>1024705.2000000001</v>
      </c>
      <c r="E48" s="18">
        <f t="shared" si="1"/>
        <v>99823.680000000022</v>
      </c>
    </row>
    <row r="49" spans="1:5">
      <c r="A49" s="9">
        <v>30</v>
      </c>
      <c r="B49" s="9" t="s">
        <v>53</v>
      </c>
      <c r="C49" s="26">
        <v>4220.18</v>
      </c>
      <c r="D49" s="18">
        <f t="shared" si="0"/>
        <v>686201.26800000004</v>
      </c>
      <c r="E49" s="18">
        <f t="shared" si="1"/>
        <v>66847.651200000008</v>
      </c>
    </row>
    <row r="50" spans="1:5">
      <c r="A50" s="9">
        <v>31</v>
      </c>
      <c r="B50" s="9" t="s">
        <v>23</v>
      </c>
      <c r="C50" s="26">
        <v>6255.95</v>
      </c>
      <c r="D50" s="18">
        <f t="shared" si="0"/>
        <v>1017217.47</v>
      </c>
      <c r="E50" s="18">
        <f t="shared" si="1"/>
        <v>99094.247999999992</v>
      </c>
    </row>
    <row r="51" spans="1:5">
      <c r="A51" s="9"/>
      <c r="B51" s="12" t="s">
        <v>12</v>
      </c>
      <c r="C51" s="27">
        <f>SUM(C20:C50)</f>
        <v>216566.39999999997</v>
      </c>
      <c r="D51" s="9"/>
      <c r="E51" s="9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5" t="s">
        <v>107</v>
      </c>
      <c r="B1" s="195"/>
      <c r="C1" s="195"/>
      <c r="D1" s="195"/>
      <c r="E1" s="195"/>
      <c r="F1" s="195"/>
      <c r="G1" s="195"/>
      <c r="H1" s="195"/>
      <c r="I1" s="64"/>
      <c r="J1" s="64"/>
      <c r="K1" s="64"/>
      <c r="L1" s="64"/>
      <c r="M1" s="64"/>
      <c r="N1" s="64"/>
      <c r="O1" s="64"/>
      <c r="P1" s="64"/>
    </row>
    <row r="2" spans="1:16" ht="18">
      <c r="A2" s="195" t="s">
        <v>84</v>
      </c>
      <c r="B2" s="195"/>
      <c r="C2" s="195"/>
      <c r="D2" s="195"/>
      <c r="E2" s="195"/>
      <c r="F2" s="195"/>
      <c r="G2" s="195"/>
      <c r="H2" s="195"/>
      <c r="I2" s="64"/>
      <c r="J2" s="64"/>
      <c r="K2" s="64"/>
      <c r="L2" s="64"/>
      <c r="M2" s="64"/>
      <c r="N2" s="64"/>
      <c r="O2" s="64"/>
      <c r="P2" s="64"/>
    </row>
    <row r="3" spans="1:16" ht="18">
      <c r="A3" s="196" t="s">
        <v>139</v>
      </c>
      <c r="B3" s="196"/>
      <c r="C3" s="196"/>
      <c r="D3" s="196"/>
      <c r="E3" s="196"/>
      <c r="F3" s="196"/>
      <c r="G3" s="196"/>
      <c r="H3" s="196"/>
      <c r="I3" s="33"/>
      <c r="J3" s="33"/>
      <c r="K3" s="33"/>
      <c r="L3" s="33"/>
      <c r="M3" s="33"/>
      <c r="N3" s="33"/>
      <c r="O3" s="33"/>
      <c r="P3" s="33"/>
    </row>
    <row r="4" spans="1:16" ht="8.25" customHeight="1">
      <c r="A4" s="33"/>
      <c r="B4" s="33"/>
      <c r="C4" s="33"/>
      <c r="D4" s="33"/>
      <c r="E4" s="33"/>
      <c r="F4" s="33"/>
      <c r="G4" s="33"/>
      <c r="H4" s="33"/>
      <c r="I4" s="33"/>
      <c r="J4" s="34"/>
      <c r="K4" s="34"/>
      <c r="L4" s="34"/>
      <c r="M4" s="34"/>
      <c r="N4" s="34"/>
      <c r="O4" s="34"/>
      <c r="P4" s="34"/>
    </row>
    <row r="5" spans="1:16" s="37" customFormat="1" ht="14.25" customHeight="1">
      <c r="A5" s="38" t="s">
        <v>55</v>
      </c>
      <c r="B5" s="38"/>
      <c r="C5" s="38"/>
      <c r="D5" s="38"/>
      <c r="E5" s="200" t="s">
        <v>143</v>
      </c>
      <c r="F5" s="200"/>
      <c r="G5" s="200"/>
      <c r="H5" s="200"/>
      <c r="I5" s="65"/>
    </row>
    <row r="6" spans="1:16" s="37" customFormat="1" ht="14.25">
      <c r="A6" s="38" t="s">
        <v>0</v>
      </c>
      <c r="B6" s="38"/>
      <c r="C6" s="38"/>
      <c r="D6" s="38"/>
      <c r="E6" s="200"/>
      <c r="F6" s="200"/>
      <c r="G6" s="200"/>
      <c r="H6" s="200"/>
      <c r="I6" s="65"/>
    </row>
    <row r="7" spans="1:16" s="37" customFormat="1" ht="27" customHeight="1">
      <c r="A7" s="38" t="s">
        <v>131</v>
      </c>
      <c r="B7" s="38"/>
      <c r="C7" s="38"/>
      <c r="D7" s="38"/>
      <c r="E7" s="200"/>
      <c r="F7" s="200"/>
      <c r="G7" s="200"/>
      <c r="H7" s="200"/>
      <c r="I7" s="65"/>
    </row>
    <row r="8" spans="1:16" s="37" customFormat="1" ht="14.25">
      <c r="A8" s="38" t="s">
        <v>148</v>
      </c>
      <c r="B8" s="38"/>
      <c r="C8" s="38"/>
      <c r="D8" s="38"/>
      <c r="E8" s="65"/>
      <c r="F8" s="65"/>
      <c r="G8" s="65"/>
      <c r="H8" s="65"/>
      <c r="I8" s="65"/>
    </row>
    <row r="9" spans="1:16" s="37" customFormat="1" ht="14.25">
      <c r="A9" s="38" t="s">
        <v>1</v>
      </c>
      <c r="B9" s="38"/>
      <c r="C9" s="38"/>
      <c r="D9" s="38"/>
      <c r="E9" s="62" t="s">
        <v>89</v>
      </c>
      <c r="F9" s="65"/>
      <c r="G9" s="65"/>
      <c r="H9" s="65"/>
      <c r="I9" s="65"/>
    </row>
    <row r="10" spans="1:16" s="37" customFormat="1" ht="14.25">
      <c r="A10" s="38" t="s">
        <v>18</v>
      </c>
      <c r="B10" s="38"/>
      <c r="C10" s="38"/>
      <c r="D10" s="38"/>
      <c r="F10" s="62"/>
      <c r="G10" s="62"/>
      <c r="H10" s="62"/>
      <c r="I10" s="62"/>
    </row>
    <row r="11" spans="1:16" s="37" customFormat="1" ht="14.25">
      <c r="A11" s="38" t="s">
        <v>20</v>
      </c>
      <c r="B11" s="38"/>
      <c r="C11" s="38"/>
      <c r="D11" s="38"/>
      <c r="E11" s="38" t="s">
        <v>109</v>
      </c>
      <c r="F11" s="38"/>
      <c r="G11" s="38" t="s">
        <v>140</v>
      </c>
      <c r="I11" s="38"/>
    </row>
    <row r="12" spans="1:16" s="37" customFormat="1" ht="14.25">
      <c r="A12" s="38" t="s">
        <v>56</v>
      </c>
      <c r="B12" s="38"/>
      <c r="C12" s="38"/>
      <c r="D12" s="38"/>
      <c r="E12" s="38" t="s">
        <v>110</v>
      </c>
      <c r="F12" s="38"/>
      <c r="G12" s="38" t="s">
        <v>126</v>
      </c>
      <c r="I12" s="38"/>
    </row>
    <row r="13" spans="1:16" s="37" customFormat="1" ht="14.25">
      <c r="A13" s="38" t="s">
        <v>57</v>
      </c>
      <c r="B13" s="38"/>
      <c r="C13" s="38"/>
      <c r="D13" s="38"/>
      <c r="E13" s="38" t="s">
        <v>113</v>
      </c>
      <c r="F13" s="38"/>
      <c r="G13" s="38" t="s">
        <v>141</v>
      </c>
      <c r="I13" s="38"/>
    </row>
    <row r="14" spans="1:16" s="37" customFormat="1" ht="14.25">
      <c r="A14" s="38" t="s">
        <v>58</v>
      </c>
      <c r="B14" s="38"/>
      <c r="C14" s="38"/>
      <c r="D14" s="38"/>
      <c r="E14" s="38" t="s">
        <v>111</v>
      </c>
      <c r="F14" s="38"/>
      <c r="G14" s="38" t="s">
        <v>112</v>
      </c>
      <c r="I14" s="38"/>
    </row>
    <row r="15" spans="1:16" s="37" customFormat="1" ht="14.25">
      <c r="A15" s="38" t="s">
        <v>59</v>
      </c>
      <c r="B15" s="38"/>
      <c r="C15" s="38"/>
      <c r="D15" s="38"/>
      <c r="E15" s="38" t="s">
        <v>108</v>
      </c>
      <c r="F15" s="38"/>
      <c r="G15" s="38" t="s">
        <v>142</v>
      </c>
      <c r="I15" s="38"/>
    </row>
    <row r="16" spans="1:16" ht="18.75">
      <c r="A16" s="31"/>
      <c r="B16" s="31"/>
      <c r="C16" s="31"/>
      <c r="D16" s="31"/>
      <c r="E16" s="31"/>
      <c r="F16" s="30"/>
      <c r="G16" s="30"/>
      <c r="H16" s="30"/>
      <c r="I16" s="30"/>
      <c r="J16" s="32"/>
      <c r="K16" s="32"/>
      <c r="L16" s="32"/>
      <c r="M16" s="32"/>
      <c r="N16" s="32"/>
      <c r="O16" s="32"/>
      <c r="P16" s="32"/>
    </row>
    <row r="17" spans="1:16" ht="27.75" customHeight="1">
      <c r="A17" s="199" t="s">
        <v>145</v>
      </c>
      <c r="B17" s="199"/>
      <c r="C17" s="199"/>
      <c r="D17" s="199"/>
      <c r="E17" s="199"/>
      <c r="F17" s="199"/>
      <c r="G17" s="199"/>
      <c r="H17" s="199"/>
      <c r="I17" s="65"/>
      <c r="J17" s="40"/>
      <c r="K17" s="41"/>
      <c r="L17" s="41"/>
      <c r="M17" s="41"/>
      <c r="N17" s="41"/>
      <c r="O17" s="41"/>
      <c r="P17" s="41"/>
    </row>
    <row r="18" spans="1:16" ht="10.5" customHeight="1">
      <c r="A18" s="39"/>
      <c r="B18" s="39"/>
      <c r="C18" s="39"/>
      <c r="D18" s="39"/>
      <c r="E18" s="39"/>
      <c r="F18" s="39"/>
      <c r="G18" s="39"/>
      <c r="H18" s="39"/>
      <c r="I18" s="39"/>
      <c r="J18" s="40"/>
      <c r="K18" s="41"/>
      <c r="L18" s="41"/>
      <c r="M18" s="41"/>
      <c r="N18" s="41"/>
      <c r="O18" s="41"/>
      <c r="P18" s="41"/>
    </row>
    <row r="19" spans="1:16" ht="15.75">
      <c r="A19" s="191" t="s">
        <v>144</v>
      </c>
      <c r="B19" s="191"/>
      <c r="C19" s="191"/>
      <c r="D19" s="191"/>
      <c r="E19" s="191"/>
      <c r="F19" s="191"/>
      <c r="G19" s="191"/>
      <c r="H19" s="191"/>
      <c r="I19" s="47"/>
      <c r="J19" s="47"/>
      <c r="K19" s="47"/>
      <c r="L19" s="47"/>
      <c r="M19" s="47"/>
      <c r="N19" s="47"/>
      <c r="O19" s="47"/>
      <c r="P19" s="47"/>
    </row>
    <row r="20" spans="1:16" ht="15.75">
      <c r="A20" s="40"/>
      <c r="B20" s="166"/>
      <c r="C20" s="166"/>
      <c r="D20" s="166"/>
      <c r="E20" s="166"/>
      <c r="F20" s="166"/>
      <c r="G20" s="40"/>
      <c r="H20" s="2" t="s">
        <v>90</v>
      </c>
      <c r="I20" s="40"/>
      <c r="J20" s="40"/>
      <c r="K20" s="41"/>
      <c r="M20" s="41"/>
      <c r="N20" s="41"/>
      <c r="O20" s="42"/>
    </row>
    <row r="21" spans="1:16" s="37" customFormat="1" ht="15" customHeight="1">
      <c r="A21" s="149" t="s">
        <v>85</v>
      </c>
      <c r="B21" s="152"/>
      <c r="C21" s="179" t="s">
        <v>115</v>
      </c>
      <c r="D21" s="149" t="s">
        <v>86</v>
      </c>
      <c r="E21" s="149" t="s">
        <v>116</v>
      </c>
      <c r="F21" s="149" t="s">
        <v>127</v>
      </c>
      <c r="G21" s="185" t="s">
        <v>87</v>
      </c>
      <c r="H21" s="148" t="s">
        <v>88</v>
      </c>
      <c r="I21" s="78"/>
    </row>
    <row r="22" spans="1:16" s="37" customFormat="1" ht="15" customHeight="1">
      <c r="A22" s="150"/>
      <c r="B22" s="153"/>
      <c r="C22" s="179"/>
      <c r="D22" s="150"/>
      <c r="E22" s="150"/>
      <c r="F22" s="150"/>
      <c r="G22" s="186"/>
      <c r="H22" s="148"/>
      <c r="I22" s="78"/>
    </row>
    <row r="23" spans="1:16" s="37" customFormat="1" ht="100.5" customHeight="1">
      <c r="A23" s="151"/>
      <c r="B23" s="154"/>
      <c r="C23" s="179"/>
      <c r="D23" s="151"/>
      <c r="E23" s="151"/>
      <c r="F23" s="151"/>
      <c r="G23" s="187"/>
      <c r="H23" s="148"/>
      <c r="I23" s="78"/>
    </row>
    <row r="24" spans="1:16" s="95" customFormat="1" ht="14.25">
      <c r="A24" s="169">
        <v>-69469.121943899998</v>
      </c>
      <c r="B24" s="170"/>
      <c r="C24" s="76">
        <v>135494.67000000001</v>
      </c>
      <c r="D24" s="76">
        <v>134233.69</v>
      </c>
      <c r="E24" s="76">
        <v>30088</v>
      </c>
      <c r="F24" s="77">
        <f>C24-D24</f>
        <v>1260.9800000000105</v>
      </c>
      <c r="G24" s="77">
        <v>182895</v>
      </c>
      <c r="H24" s="94">
        <f>A24+D24+E24-G24-F24</f>
        <v>-89303.411943900006</v>
      </c>
    </row>
    <row r="25" spans="1:16" ht="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1"/>
      <c r="L25" s="41"/>
      <c r="M25" s="41"/>
      <c r="N25" s="41"/>
      <c r="O25" s="41"/>
      <c r="P25" s="41"/>
    </row>
    <row r="26" spans="1:16" ht="14.25">
      <c r="A26" s="38" t="s">
        <v>146</v>
      </c>
      <c r="B26" s="38"/>
      <c r="C26" s="38"/>
      <c r="D26" s="38"/>
      <c r="E26" s="38"/>
      <c r="F26" s="38"/>
      <c r="G26" s="36"/>
      <c r="H26" s="36"/>
      <c r="I26" s="36"/>
      <c r="J26" s="36"/>
      <c r="K26" s="37"/>
      <c r="L26" s="37"/>
      <c r="M26" s="37"/>
      <c r="N26" s="37"/>
      <c r="O26" s="37"/>
      <c r="P26" s="37"/>
    </row>
    <row r="27" spans="1:16" ht="14.25">
      <c r="A27" s="38" t="s">
        <v>128</v>
      </c>
      <c r="B27" s="38"/>
      <c r="C27" s="38"/>
      <c r="D27" s="38"/>
      <c r="E27" s="38"/>
      <c r="F27" s="38"/>
      <c r="G27" s="36"/>
      <c r="H27" s="36"/>
      <c r="I27" s="37"/>
      <c r="J27" s="37"/>
      <c r="K27" s="37"/>
      <c r="L27" s="37"/>
      <c r="M27" s="37"/>
    </row>
    <row r="28" spans="1:16" ht="15" customHeight="1">
      <c r="A28" s="199" t="s">
        <v>91</v>
      </c>
      <c r="B28" s="199"/>
      <c r="C28" s="199"/>
      <c r="D28" s="199"/>
      <c r="E28" s="199"/>
      <c r="F28" s="199"/>
      <c r="G28" s="199"/>
      <c r="H28" s="199"/>
      <c r="I28" s="65"/>
      <c r="J28" s="65"/>
      <c r="K28" s="65"/>
      <c r="L28" s="65"/>
      <c r="M28" s="65"/>
      <c r="N28" s="65"/>
      <c r="O28" s="65"/>
      <c r="P28" s="65"/>
    </row>
    <row r="29" spans="1:16" ht="14.25">
      <c r="A29" s="38" t="s">
        <v>103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1:16" s="43" customFormat="1" ht="15.75">
      <c r="A31" s="203" t="s">
        <v>92</v>
      </c>
      <c r="B31" s="203"/>
      <c r="C31" s="203"/>
      <c r="D31" s="203"/>
      <c r="E31" s="203"/>
      <c r="F31" s="203"/>
      <c r="G31" s="203"/>
      <c r="H31" s="203"/>
      <c r="I31" s="48"/>
      <c r="J31" s="48"/>
    </row>
    <row r="32" spans="1:16" s="43" customFormat="1" ht="11.25" customHeight="1">
      <c r="A32" s="5"/>
      <c r="B32" s="4"/>
      <c r="C32" s="180"/>
      <c r="D32" s="180"/>
      <c r="E32" s="172"/>
      <c r="F32" s="172"/>
      <c r="G32" s="4"/>
      <c r="H32" s="126" t="s">
        <v>94</v>
      </c>
      <c r="I32" s="23"/>
      <c r="J32" s="42"/>
    </row>
    <row r="33" spans="1:10" s="43" customFormat="1" ht="15.75">
      <c r="A33" s="167" t="s">
        <v>16</v>
      </c>
      <c r="B33" s="168"/>
      <c r="C33" s="182" t="s">
        <v>159</v>
      </c>
      <c r="D33" s="183"/>
      <c r="E33" s="183"/>
      <c r="F33" s="183"/>
      <c r="G33" s="184"/>
      <c r="H33" s="45" t="s">
        <v>95</v>
      </c>
    </row>
    <row r="34" spans="1:10" s="43" customFormat="1" ht="15" customHeight="1">
      <c r="A34" s="160" t="s">
        <v>93</v>
      </c>
      <c r="B34" s="161"/>
      <c r="C34" s="66" t="s">
        <v>98</v>
      </c>
      <c r="D34" s="67"/>
      <c r="E34" s="67"/>
      <c r="F34" s="67"/>
      <c r="G34" s="67"/>
      <c r="H34" s="97">
        <v>2708</v>
      </c>
    </row>
    <row r="35" spans="1:10" s="43" customFormat="1" ht="15" customHeight="1">
      <c r="A35" s="162"/>
      <c r="B35" s="163"/>
      <c r="C35" s="66" t="s">
        <v>124</v>
      </c>
      <c r="D35" s="67"/>
      <c r="E35" s="67"/>
      <c r="F35" s="67"/>
      <c r="G35" s="67"/>
      <c r="H35" s="97">
        <f>114+431+72+543+472+251</f>
        <v>1883</v>
      </c>
    </row>
    <row r="36" spans="1:10" s="43" customFormat="1" ht="15" customHeight="1">
      <c r="A36" s="162"/>
      <c r="B36" s="163"/>
      <c r="C36" s="66" t="s">
        <v>153</v>
      </c>
      <c r="D36" s="67"/>
      <c r="E36" s="67"/>
      <c r="F36" s="67"/>
      <c r="G36" s="67"/>
      <c r="H36" s="97">
        <v>5056</v>
      </c>
    </row>
    <row r="37" spans="1:10" s="43" customFormat="1" ht="15" customHeight="1">
      <c r="A37" s="162"/>
      <c r="B37" s="163"/>
      <c r="C37" s="66" t="s">
        <v>149</v>
      </c>
      <c r="D37" s="67"/>
      <c r="E37" s="67"/>
      <c r="F37" s="67"/>
      <c r="G37" s="67"/>
      <c r="H37" s="97">
        <v>1068</v>
      </c>
    </row>
    <row r="38" spans="1:10" s="43" customFormat="1" ht="15" customHeight="1">
      <c r="A38" s="162"/>
      <c r="B38" s="163"/>
      <c r="C38" s="66" t="s">
        <v>118</v>
      </c>
      <c r="D38" s="67"/>
      <c r="E38" s="67"/>
      <c r="F38" s="67"/>
      <c r="G38" s="67"/>
      <c r="H38" s="97">
        <f>8919+7387</f>
        <v>16306</v>
      </c>
    </row>
    <row r="39" spans="1:10" s="43" customFormat="1" ht="15" customHeight="1">
      <c r="A39" s="162"/>
      <c r="B39" s="163"/>
      <c r="C39" s="66" t="s">
        <v>125</v>
      </c>
      <c r="D39" s="67"/>
      <c r="E39" s="67"/>
      <c r="F39" s="67"/>
      <c r="G39" s="67"/>
      <c r="H39" s="97">
        <v>11495</v>
      </c>
    </row>
    <row r="40" spans="1:10" s="43" customFormat="1" ht="15" customHeight="1">
      <c r="A40" s="162"/>
      <c r="B40" s="163"/>
      <c r="C40" s="66" t="s">
        <v>105</v>
      </c>
      <c r="D40" s="67"/>
      <c r="E40" s="67"/>
      <c r="F40" s="67"/>
      <c r="G40" s="67"/>
      <c r="H40" s="97">
        <v>144379</v>
      </c>
    </row>
    <row r="41" spans="1:10" s="43" customFormat="1" ht="15" customHeight="1">
      <c r="A41" s="162"/>
      <c r="B41" s="163"/>
      <c r="C41" s="66"/>
      <c r="D41" s="67"/>
      <c r="E41" s="67"/>
      <c r="F41" s="67"/>
      <c r="G41" s="67"/>
      <c r="H41" s="98">
        <f>SUM(H34:H40)</f>
        <v>182895</v>
      </c>
    </row>
    <row r="42" spans="1:10" s="43" customFormat="1" ht="15">
      <c r="A42" s="162"/>
      <c r="B42" s="163"/>
      <c r="C42" s="167" t="s">
        <v>164</v>
      </c>
      <c r="D42" s="168"/>
      <c r="E42" s="168"/>
      <c r="F42" s="168"/>
      <c r="G42" s="171"/>
      <c r="H42" s="98"/>
    </row>
    <row r="43" spans="1:10" s="43" customFormat="1" ht="15.75">
      <c r="A43" s="162"/>
      <c r="B43" s="163"/>
      <c r="C43" s="99" t="s">
        <v>157</v>
      </c>
      <c r="D43" s="68"/>
      <c r="E43" s="68"/>
      <c r="F43" s="68"/>
      <c r="G43" s="68"/>
      <c r="H43" s="97">
        <f>4651+2400+820+728</f>
        <v>8599</v>
      </c>
    </row>
    <row r="44" spans="1:10" s="43" customFormat="1" ht="15.75">
      <c r="A44" s="162"/>
      <c r="B44" s="163"/>
      <c r="C44" s="66" t="s">
        <v>156</v>
      </c>
      <c r="D44" s="68"/>
      <c r="E44" s="68"/>
      <c r="F44" s="68"/>
      <c r="G44" s="68"/>
      <c r="H44" s="97">
        <v>416</v>
      </c>
    </row>
    <row r="45" spans="1:10" ht="14.25" customHeight="1">
      <c r="A45" s="162"/>
      <c r="B45" s="163"/>
      <c r="C45" s="66" t="s">
        <v>155</v>
      </c>
      <c r="D45" s="100"/>
      <c r="E45" s="96"/>
      <c r="F45" s="96"/>
      <c r="G45" s="101"/>
      <c r="H45" s="105">
        <f>11160+12865</f>
        <v>24025</v>
      </c>
      <c r="I45" s="35"/>
      <c r="J45" s="6"/>
    </row>
    <row r="46" spans="1:10" ht="14.25" customHeight="1">
      <c r="A46" s="162"/>
      <c r="B46" s="163"/>
      <c r="C46" s="66" t="s">
        <v>105</v>
      </c>
      <c r="D46" s="100"/>
      <c r="E46" s="96"/>
      <c r="F46" s="96"/>
      <c r="G46" s="96"/>
      <c r="H46" s="105">
        <v>53000</v>
      </c>
      <c r="I46" s="35"/>
      <c r="J46" s="6"/>
    </row>
    <row r="47" spans="1:10" ht="15" customHeight="1">
      <c r="A47" s="164"/>
      <c r="B47" s="165"/>
      <c r="C47" s="66" t="s">
        <v>134</v>
      </c>
      <c r="D47" s="100"/>
      <c r="E47" s="96"/>
      <c r="F47" s="96"/>
      <c r="G47" s="96"/>
      <c r="H47" s="105">
        <f>2874+15588+42118+4190</f>
        <v>64770</v>
      </c>
      <c r="I47" s="35"/>
      <c r="J47" s="6"/>
    </row>
    <row r="48" spans="1:10" ht="9.75" customHeight="1">
      <c r="A48" s="75"/>
      <c r="B48" s="75"/>
      <c r="C48" s="102"/>
      <c r="D48" s="103"/>
      <c r="E48" s="104"/>
      <c r="F48" s="104"/>
      <c r="G48" s="104"/>
      <c r="H48" s="104"/>
      <c r="I48" s="35"/>
      <c r="J48" s="6"/>
    </row>
    <row r="49" spans="1:16" ht="42.75" customHeight="1">
      <c r="A49" s="199" t="s">
        <v>147</v>
      </c>
      <c r="B49" s="199"/>
      <c r="C49" s="199"/>
      <c r="D49" s="199"/>
      <c r="E49" s="199"/>
      <c r="F49" s="199"/>
      <c r="G49" s="199"/>
      <c r="H49" s="199"/>
      <c r="I49" s="35"/>
      <c r="J49" s="6"/>
    </row>
    <row r="50" spans="1:16">
      <c r="A50" s="1"/>
      <c r="B50" s="1"/>
      <c r="C50" s="1"/>
      <c r="D50" s="1"/>
      <c r="E50" s="35"/>
      <c r="F50" s="35"/>
      <c r="G50" s="35"/>
      <c r="H50" s="35"/>
      <c r="I50" s="35"/>
      <c r="J50" s="6"/>
    </row>
    <row r="51" spans="1:16" ht="30.75" customHeight="1">
      <c r="A51" s="197" t="s">
        <v>160</v>
      </c>
      <c r="B51" s="197"/>
      <c r="C51" s="197"/>
      <c r="D51" s="197"/>
      <c r="E51" s="197"/>
      <c r="F51" s="197"/>
      <c r="G51" s="197"/>
      <c r="H51" s="197"/>
      <c r="I51" s="47"/>
      <c r="J51" s="47"/>
      <c r="K51" s="47"/>
      <c r="L51" s="47"/>
      <c r="M51" s="47"/>
      <c r="N51" s="47"/>
      <c r="O51" s="47"/>
      <c r="P51" s="47"/>
    </row>
    <row r="52" spans="1:16" ht="11.25" customHeight="1">
      <c r="A52" s="46"/>
      <c r="B52" s="46"/>
      <c r="C52" s="46"/>
      <c r="D52" s="46"/>
      <c r="E52" s="46"/>
      <c r="F52" s="46"/>
      <c r="G52" s="46"/>
      <c r="H52" s="141" t="s">
        <v>96</v>
      </c>
      <c r="I52" s="46"/>
      <c r="M52" s="46"/>
      <c r="N52" s="46"/>
      <c r="O52" s="46"/>
      <c r="P52" s="46"/>
    </row>
    <row r="53" spans="1:16" ht="15.75">
      <c r="A53" s="182" t="s">
        <v>16</v>
      </c>
      <c r="B53" s="184"/>
      <c r="C53" s="182" t="s">
        <v>165</v>
      </c>
      <c r="D53" s="183"/>
      <c r="E53" s="183"/>
      <c r="F53" s="183"/>
      <c r="G53" s="184"/>
      <c r="H53" s="45" t="s">
        <v>95</v>
      </c>
      <c r="I53" s="46"/>
      <c r="J53" s="46"/>
      <c r="K53" s="46"/>
      <c r="L53" s="46"/>
    </row>
    <row r="54" spans="1:16" ht="15" customHeight="1">
      <c r="A54" s="188" t="s">
        <v>93</v>
      </c>
      <c r="B54" s="188"/>
      <c r="C54" s="157" t="s">
        <v>119</v>
      </c>
      <c r="D54" s="158"/>
      <c r="E54" s="158"/>
      <c r="F54" s="158"/>
      <c r="G54" s="159"/>
      <c r="H54" s="80">
        <f>516+360+523+653+454+809+1550+682</f>
        <v>5547</v>
      </c>
      <c r="I54" s="46"/>
      <c r="J54" s="46"/>
      <c r="K54" s="46"/>
      <c r="L54" s="46"/>
    </row>
    <row r="55" spans="1:16" ht="15" customHeight="1">
      <c r="A55" s="188"/>
      <c r="B55" s="188"/>
      <c r="C55" s="157" t="s">
        <v>150</v>
      </c>
      <c r="D55" s="158"/>
      <c r="E55" s="158"/>
      <c r="F55" s="158"/>
      <c r="G55" s="159"/>
      <c r="H55" s="80">
        <f>1824+599</f>
        <v>2423</v>
      </c>
      <c r="I55" s="46"/>
      <c r="J55" s="46"/>
      <c r="K55" s="46"/>
      <c r="L55" s="46"/>
    </row>
    <row r="56" spans="1:16" ht="15" customHeight="1">
      <c r="A56" s="188"/>
      <c r="B56" s="188"/>
      <c r="C56" s="157" t="s">
        <v>152</v>
      </c>
      <c r="D56" s="158"/>
      <c r="E56" s="158"/>
      <c r="F56" s="158"/>
      <c r="G56" s="159"/>
      <c r="H56" s="80">
        <f>519+519</f>
        <v>1038</v>
      </c>
      <c r="I56" s="46"/>
      <c r="J56" s="46"/>
      <c r="K56" s="46"/>
      <c r="L56" s="46"/>
    </row>
    <row r="57" spans="1:16" ht="15" customHeight="1">
      <c r="A57" s="188"/>
      <c r="B57" s="188"/>
      <c r="C57" s="66" t="s">
        <v>72</v>
      </c>
      <c r="D57" s="81"/>
      <c r="E57" s="81"/>
      <c r="F57" s="81"/>
      <c r="G57" s="82"/>
      <c r="H57" s="80">
        <f>(1.45*201.84)*12+((1.2*977.1)+(1.44*977.1))*2</f>
        <v>8671.1039999999994</v>
      </c>
      <c r="I57" s="46"/>
      <c r="J57" s="46"/>
    </row>
    <row r="58" spans="1:16" ht="15">
      <c r="A58" s="188"/>
      <c r="B58" s="188"/>
      <c r="C58" s="167" t="s">
        <v>164</v>
      </c>
      <c r="D58" s="168"/>
      <c r="E58" s="168"/>
      <c r="F58" s="168"/>
      <c r="G58" s="171"/>
      <c r="H58" s="80"/>
      <c r="I58" s="46"/>
      <c r="J58" s="46"/>
      <c r="K58" s="46"/>
      <c r="L58" s="46"/>
    </row>
    <row r="59" spans="1:16" ht="14.25">
      <c r="A59" s="188"/>
      <c r="B59" s="188"/>
      <c r="C59" s="176" t="s">
        <v>97</v>
      </c>
      <c r="D59" s="177"/>
      <c r="E59" s="177"/>
      <c r="F59" s="177"/>
      <c r="G59" s="178"/>
      <c r="H59" s="70">
        <v>7736.41</v>
      </c>
      <c r="I59" s="35"/>
      <c r="J59" s="6"/>
    </row>
    <row r="60" spans="1:16" ht="8.25" customHeight="1">
      <c r="A60" s="75"/>
      <c r="B60" s="75"/>
      <c r="C60" s="93"/>
      <c r="D60" s="93"/>
      <c r="E60" s="93"/>
      <c r="F60" s="93"/>
      <c r="G60" s="93"/>
      <c r="H60" s="35"/>
      <c r="I60" s="35"/>
      <c r="J60" s="6"/>
    </row>
    <row r="61" spans="1:16">
      <c r="A61" s="74" t="s">
        <v>19</v>
      </c>
      <c r="B61" s="74"/>
      <c r="C61" s="74"/>
      <c r="D61" s="74"/>
      <c r="E61" s="74"/>
      <c r="F61" s="74"/>
      <c r="G61" s="74"/>
      <c r="H61" s="74"/>
      <c r="I61" s="74"/>
      <c r="J61" s="74"/>
    </row>
    <row r="62" spans="1:16" ht="18" customHeight="1">
      <c r="A62" s="198" t="s">
        <v>15</v>
      </c>
      <c r="B62" s="198"/>
      <c r="C62" s="198"/>
      <c r="D62" s="198"/>
      <c r="E62" s="198"/>
      <c r="F62" s="198"/>
      <c r="G62" s="198"/>
      <c r="H62" s="198"/>
      <c r="I62" s="29"/>
      <c r="J62" s="29"/>
    </row>
    <row r="63" spans="1:16" ht="12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6" ht="15.75">
      <c r="A64" s="191" t="s">
        <v>13</v>
      </c>
      <c r="B64" s="191"/>
      <c r="C64" s="191"/>
      <c r="D64" s="191"/>
      <c r="E64" s="191"/>
      <c r="F64" s="191"/>
      <c r="G64" s="191"/>
      <c r="H64" s="191"/>
      <c r="I64" s="47"/>
      <c r="J64" s="47"/>
    </row>
    <row r="65" spans="1:10" ht="12" customHeight="1">
      <c r="A65" s="13"/>
      <c r="B65" s="13"/>
      <c r="C65" s="13"/>
      <c r="D65" s="13"/>
      <c r="E65" s="13"/>
      <c r="F65" s="13"/>
      <c r="G65" s="13"/>
      <c r="H65" s="69" t="s">
        <v>102</v>
      </c>
      <c r="J65" s="13"/>
    </row>
    <row r="66" spans="1:10" ht="15.75">
      <c r="A66" s="155" t="s">
        <v>14</v>
      </c>
      <c r="B66" s="155"/>
      <c r="C66" s="155"/>
      <c r="D66" s="155"/>
      <c r="E66" s="155"/>
      <c r="F66" s="155"/>
      <c r="G66" s="156"/>
      <c r="H66" s="71">
        <f>SUM(H81:H92)+H68+H74</f>
        <v>1525712.9915252784</v>
      </c>
      <c r="I66" s="13"/>
    </row>
    <row r="67" spans="1:10" ht="14.25">
      <c r="A67" s="49" t="s">
        <v>2</v>
      </c>
      <c r="B67" s="173" t="s">
        <v>3</v>
      </c>
      <c r="C67" s="174"/>
      <c r="D67" s="174"/>
      <c r="E67" s="174"/>
      <c r="F67" s="174"/>
      <c r="G67" s="175"/>
      <c r="H67" s="72" t="s">
        <v>4</v>
      </c>
    </row>
    <row r="68" spans="1:10" ht="15">
      <c r="A68" s="50" t="s">
        <v>5</v>
      </c>
      <c r="B68" s="66" t="s">
        <v>6</v>
      </c>
      <c r="C68" s="67"/>
      <c r="D68" s="67"/>
      <c r="E68" s="67"/>
      <c r="F68" s="67"/>
      <c r="G68" s="67"/>
      <c r="H68" s="79">
        <f>SUM(H69:H73)</f>
        <v>35569.946979032757</v>
      </c>
      <c r="I68" s="107">
        <f>Основное!$C$3*Основное!K35</f>
        <v>16640.94697903276</v>
      </c>
    </row>
    <row r="69" spans="1:10" ht="14.25">
      <c r="A69" s="50"/>
      <c r="B69" s="66" t="s">
        <v>117</v>
      </c>
      <c r="C69" s="67"/>
      <c r="D69" s="67"/>
      <c r="E69" s="67"/>
      <c r="F69" s="67"/>
      <c r="G69" s="67"/>
      <c r="H69" s="70">
        <f>47+197+36+242+238+181</f>
        <v>941</v>
      </c>
    </row>
    <row r="70" spans="1:10" ht="14.25">
      <c r="A70" s="50"/>
      <c r="B70" s="66" t="s">
        <v>151</v>
      </c>
      <c r="C70" s="67"/>
      <c r="D70" s="67"/>
      <c r="E70" s="67"/>
      <c r="F70" s="67"/>
      <c r="G70" s="67"/>
      <c r="H70" s="70">
        <f>1032+4032+672+237</f>
        <v>5973</v>
      </c>
    </row>
    <row r="71" spans="1:10" ht="14.25">
      <c r="A71" s="50"/>
      <c r="B71" s="66" t="s">
        <v>122</v>
      </c>
      <c r="C71" s="67"/>
      <c r="D71" s="67"/>
      <c r="E71" s="67"/>
      <c r="F71" s="67"/>
      <c r="G71" s="67"/>
      <c r="H71" s="70">
        <f>6532+3219</f>
        <v>9751</v>
      </c>
    </row>
    <row r="72" spans="1:10" ht="14.25">
      <c r="A72" s="50"/>
      <c r="B72" s="66" t="s">
        <v>120</v>
      </c>
      <c r="C72" s="67"/>
      <c r="D72" s="67"/>
      <c r="E72" s="67"/>
      <c r="F72" s="67"/>
      <c r="G72" s="67"/>
      <c r="H72" s="70">
        <f>213+126+254+286+153+375+510+347</f>
        <v>2264</v>
      </c>
    </row>
    <row r="73" spans="1:10" ht="48" customHeight="1">
      <c r="A73" s="50"/>
      <c r="B73" s="189" t="s">
        <v>129</v>
      </c>
      <c r="C73" s="190"/>
      <c r="D73" s="190"/>
      <c r="E73" s="190"/>
      <c r="F73" s="190"/>
      <c r="G73" s="190"/>
      <c r="H73" s="70">
        <f>I68</f>
        <v>16640.94697903276</v>
      </c>
    </row>
    <row r="74" spans="1:10" ht="15">
      <c r="A74" s="50" t="s">
        <v>7</v>
      </c>
      <c r="B74" s="66" t="s">
        <v>78</v>
      </c>
      <c r="C74" s="67"/>
      <c r="D74" s="67"/>
      <c r="E74" s="67"/>
      <c r="F74" s="67"/>
      <c r="G74" s="67"/>
      <c r="H74" s="79">
        <f>SUM(H75:H80)</f>
        <v>177613.66776009573</v>
      </c>
    </row>
    <row r="75" spans="1:10" ht="14.25">
      <c r="A75" s="50"/>
      <c r="B75" s="66" t="s">
        <v>123</v>
      </c>
      <c r="C75" s="67"/>
      <c r="D75" s="67"/>
      <c r="E75" s="67"/>
      <c r="F75" s="67"/>
      <c r="G75" s="67"/>
      <c r="H75" s="70">
        <v>1000</v>
      </c>
    </row>
    <row r="76" spans="1:10" ht="14.25">
      <c r="A76" s="50"/>
      <c r="B76" s="66" t="s">
        <v>154</v>
      </c>
      <c r="C76" s="67"/>
      <c r="D76" s="67"/>
      <c r="E76" s="67"/>
      <c r="F76" s="67"/>
      <c r="G76" s="67"/>
      <c r="H76" s="70">
        <v>11495</v>
      </c>
    </row>
    <row r="77" spans="1:10" ht="14.25">
      <c r="A77" s="50"/>
      <c r="B77" s="66" t="s">
        <v>133</v>
      </c>
      <c r="C77" s="67"/>
      <c r="D77" s="67"/>
      <c r="E77" s="67"/>
      <c r="F77" s="67"/>
      <c r="G77" s="67"/>
      <c r="H77" s="70">
        <v>144379</v>
      </c>
    </row>
    <row r="78" spans="1:10" ht="14.25">
      <c r="A78" s="50"/>
      <c r="B78" s="176" t="s">
        <v>135</v>
      </c>
      <c r="C78" s="177"/>
      <c r="D78" s="177"/>
      <c r="E78" s="177"/>
      <c r="F78" s="177"/>
      <c r="G78" s="177"/>
      <c r="H78" s="70">
        <f>Основное!$C$3*Основное!K36</f>
        <v>7942.9953122922107</v>
      </c>
    </row>
    <row r="79" spans="1:10" ht="14.25">
      <c r="A79" s="50"/>
      <c r="B79" s="125" t="s">
        <v>158</v>
      </c>
      <c r="C79" s="81"/>
      <c r="D79" s="81"/>
      <c r="E79" s="81"/>
      <c r="F79" s="81"/>
      <c r="G79" s="81"/>
      <c r="H79" s="70">
        <f>Основное!$C$3*Основное!O36</f>
        <v>7625.275499800523</v>
      </c>
    </row>
    <row r="80" spans="1:10" ht="14.25">
      <c r="A80" s="50"/>
      <c r="B80" s="66" t="s">
        <v>136</v>
      </c>
      <c r="C80" s="127"/>
      <c r="D80" s="127"/>
      <c r="E80" s="127"/>
      <c r="F80" s="127"/>
      <c r="G80" s="127"/>
      <c r="H80" s="70">
        <f>Основное!$C$3*Основное!M36</f>
        <v>5171.3969480030137</v>
      </c>
    </row>
    <row r="81" spans="1:10" ht="14.25">
      <c r="A81" s="50">
        <v>3</v>
      </c>
      <c r="B81" s="66" t="s">
        <v>8</v>
      </c>
      <c r="C81" s="67"/>
      <c r="D81" s="67"/>
      <c r="E81" s="67"/>
      <c r="F81" s="67"/>
      <c r="G81" s="67"/>
      <c r="H81" s="70">
        <f>Основное!$C$3*Основное!H38</f>
        <v>56013.157942783364</v>
      </c>
    </row>
    <row r="82" spans="1:10" ht="14.25">
      <c r="A82" s="50">
        <v>4</v>
      </c>
      <c r="B82" s="66" t="s">
        <v>9</v>
      </c>
      <c r="C82" s="67"/>
      <c r="D82" s="67"/>
      <c r="E82" s="67"/>
      <c r="F82" s="67"/>
      <c r="G82" s="67"/>
      <c r="H82" s="70">
        <f>Основное!$C$3*Основное!H40</f>
        <v>192879.7213684117</v>
      </c>
    </row>
    <row r="83" spans="1:10" ht="14.25">
      <c r="A83" s="50">
        <v>5</v>
      </c>
      <c r="B83" s="66" t="s">
        <v>106</v>
      </c>
      <c r="C83" s="67"/>
      <c r="D83" s="67"/>
      <c r="E83" s="67"/>
      <c r="F83" s="67"/>
      <c r="G83" s="67"/>
      <c r="H83" s="70">
        <f>Основное!$C$3*Основное!H41</f>
        <v>13466.31765259985</v>
      </c>
    </row>
    <row r="84" spans="1:10" ht="14.25">
      <c r="A84" s="50">
        <v>6</v>
      </c>
      <c r="B84" s="66" t="s">
        <v>10</v>
      </c>
      <c r="C84" s="67"/>
      <c r="D84" s="67"/>
      <c r="E84" s="67"/>
      <c r="F84" s="67"/>
      <c r="G84" s="67"/>
      <c r="H84" s="70">
        <f>Основное!$C$3*Основное!H42</f>
        <v>92329.614109945032</v>
      </c>
    </row>
    <row r="85" spans="1:10" ht="14.25">
      <c r="A85" s="50">
        <v>7</v>
      </c>
      <c r="B85" s="66" t="s">
        <v>74</v>
      </c>
      <c r="C85" s="67"/>
      <c r="D85" s="67"/>
      <c r="E85" s="67"/>
      <c r="F85" s="67"/>
      <c r="G85" s="67"/>
      <c r="H85" s="70">
        <f>Основное!$C$3*Основное!H43</f>
        <v>230220.72253091892</v>
      </c>
    </row>
    <row r="86" spans="1:10" ht="14.25">
      <c r="A86" s="50">
        <v>8</v>
      </c>
      <c r="B86" s="66" t="s">
        <v>79</v>
      </c>
      <c r="C86" s="67"/>
      <c r="D86" s="67"/>
      <c r="E86" s="67"/>
      <c r="F86" s="67"/>
      <c r="G86" s="67"/>
      <c r="H86" s="70">
        <f>Основное!$C$3*Основное!H44</f>
        <v>47766.841609501746</v>
      </c>
    </row>
    <row r="87" spans="1:10" ht="14.25">
      <c r="A87" s="50">
        <v>9</v>
      </c>
      <c r="B87" s="66" t="s">
        <v>71</v>
      </c>
      <c r="C87" s="67"/>
      <c r="D87" s="67"/>
      <c r="E87" s="67"/>
      <c r="F87" s="67"/>
      <c r="G87" s="67"/>
      <c r="H87" s="70">
        <f>Основное!$C$3*Основное!H45</f>
        <v>7999.7792787800872</v>
      </c>
    </row>
    <row r="88" spans="1:10" ht="14.25">
      <c r="A88" s="50">
        <v>10</v>
      </c>
      <c r="B88" s="66" t="s">
        <v>77</v>
      </c>
      <c r="C88" s="67"/>
      <c r="D88" s="67"/>
      <c r="E88" s="67"/>
      <c r="F88" s="67"/>
      <c r="G88" s="67"/>
      <c r="H88" s="70">
        <f>Основное!$C$3*Основное!H46</f>
        <v>13075.082883494391</v>
      </c>
    </row>
    <row r="89" spans="1:10" ht="14.25">
      <c r="A89" s="50">
        <v>11</v>
      </c>
      <c r="B89" s="66" t="s">
        <v>11</v>
      </c>
      <c r="C89" s="67"/>
      <c r="D89" s="67"/>
      <c r="E89" s="67"/>
      <c r="F89" s="67"/>
      <c r="G89" s="67"/>
      <c r="H89" s="70">
        <f>Основное!$C$3*Основное!H47</f>
        <v>524311.47596774017</v>
      </c>
    </row>
    <row r="90" spans="1:10" ht="14.25">
      <c r="A90" s="50">
        <v>12</v>
      </c>
      <c r="B90" s="66" t="s">
        <v>70</v>
      </c>
      <c r="C90" s="67"/>
      <c r="D90" s="67"/>
      <c r="E90" s="67"/>
      <c r="F90" s="67"/>
      <c r="G90" s="67"/>
      <c r="H90" s="70">
        <f>Основное!$C$3*Основное!H48</f>
        <v>105922.1408880602</v>
      </c>
    </row>
    <row r="91" spans="1:10" ht="14.25">
      <c r="A91" s="50">
        <v>13</v>
      </c>
      <c r="B91" s="66" t="s">
        <v>64</v>
      </c>
      <c r="C91" s="67"/>
      <c r="D91" s="67"/>
      <c r="E91" s="67"/>
      <c r="F91" s="67"/>
      <c r="G91" s="67"/>
      <c r="H91" s="70">
        <f>Основное!$C$3*Основное!H49</f>
        <v>16526.635446495853</v>
      </c>
    </row>
    <row r="92" spans="1:10" ht="14.25">
      <c r="A92" s="50">
        <v>14</v>
      </c>
      <c r="B92" s="66" t="s">
        <v>161</v>
      </c>
      <c r="C92" s="67"/>
      <c r="D92" s="67"/>
      <c r="E92" s="67"/>
      <c r="F92" s="67"/>
      <c r="G92" s="67"/>
      <c r="H92" s="70">
        <f>Основное!$C$3*Основное!H50</f>
        <v>12017.887107418324</v>
      </c>
    </row>
    <row r="93" spans="1:10">
      <c r="A93" s="7"/>
      <c r="B93" s="7"/>
      <c r="C93" s="7"/>
      <c r="D93" s="7"/>
      <c r="E93" s="7"/>
      <c r="F93" s="7"/>
      <c r="G93" s="7"/>
      <c r="H93" s="3"/>
      <c r="I93" s="22"/>
      <c r="J93" s="1"/>
    </row>
    <row r="94" spans="1:10" s="43" customFormat="1" ht="26.25" customHeight="1">
      <c r="A94" s="204" t="s">
        <v>132</v>
      </c>
      <c r="B94" s="204"/>
      <c r="C94" s="204"/>
      <c r="D94" s="204"/>
      <c r="E94" s="204"/>
      <c r="F94" s="204"/>
      <c r="G94" s="204"/>
      <c r="H94" s="204"/>
    </row>
    <row r="95" spans="1:10" s="43" customFormat="1" ht="6.75" customHeight="1">
      <c r="A95" s="20"/>
      <c r="B95" s="181"/>
      <c r="C95" s="181"/>
      <c r="D95" s="181"/>
      <c r="E95" s="181"/>
      <c r="F95" s="181"/>
      <c r="G95" s="181"/>
      <c r="H95" s="181"/>
    </row>
    <row r="96" spans="1:10" s="43" customFormat="1" ht="15.75">
      <c r="A96" s="203" t="s">
        <v>137</v>
      </c>
      <c r="B96" s="203"/>
      <c r="C96" s="203"/>
      <c r="D96" s="203"/>
      <c r="E96" s="20"/>
      <c r="F96" s="20"/>
      <c r="G96" s="20"/>
    </row>
    <row r="97" spans="1:16" s="43" customFormat="1" ht="15">
      <c r="A97" s="51"/>
      <c r="B97" s="51"/>
      <c r="C97" s="51"/>
      <c r="D97" s="126" t="s">
        <v>99</v>
      </c>
      <c r="F97" s="53"/>
      <c r="G97" s="44"/>
      <c r="H97" s="52"/>
    </row>
    <row r="98" spans="1:16" s="43" customFormat="1" ht="34.5" customHeight="1">
      <c r="A98" s="106" t="s">
        <v>130</v>
      </c>
      <c r="B98" s="83" t="s">
        <v>100</v>
      </c>
      <c r="C98" s="87" t="s">
        <v>101</v>
      </c>
      <c r="D98" s="90" t="s">
        <v>121</v>
      </c>
      <c r="E98" s="88"/>
      <c r="F98" s="89"/>
      <c r="G98" s="53"/>
      <c r="H98" s="52"/>
    </row>
    <row r="99" spans="1:16" s="43" customFormat="1" ht="15">
      <c r="A99" s="86">
        <v>8640</v>
      </c>
      <c r="B99" s="91">
        <v>9448</v>
      </c>
      <c r="C99" s="92">
        <v>12000</v>
      </c>
      <c r="D99" s="92">
        <f>SUM(A99:C99)</f>
        <v>30088</v>
      </c>
      <c r="E99" s="84"/>
      <c r="F99" s="85"/>
      <c r="G99" s="52"/>
      <c r="H99" s="52"/>
    </row>
    <row r="100" spans="1:16" s="43" customFormat="1" ht="15">
      <c r="A100" s="54"/>
      <c r="B100" s="54"/>
      <c r="C100" s="55"/>
      <c r="D100" s="55"/>
      <c r="E100" s="55"/>
      <c r="F100" s="55"/>
      <c r="G100" s="53"/>
      <c r="H100" s="52"/>
      <c r="I100" s="52"/>
      <c r="J100" s="20"/>
    </row>
    <row r="101" spans="1:16" s="43" customFormat="1" ht="96" customHeight="1">
      <c r="A101" s="205" t="s">
        <v>162</v>
      </c>
      <c r="B101" s="205"/>
      <c r="C101" s="205"/>
      <c r="D101" s="205"/>
      <c r="E101" s="205"/>
      <c r="F101" s="205"/>
      <c r="G101" s="205"/>
      <c r="H101" s="205"/>
      <c r="I101" s="56"/>
      <c r="J101" s="56"/>
      <c r="K101" s="56"/>
      <c r="L101" s="56"/>
      <c r="M101" s="56"/>
    </row>
    <row r="102" spans="1:16" ht="69.75" customHeight="1">
      <c r="A102" s="192" t="s">
        <v>163</v>
      </c>
      <c r="B102" s="192"/>
      <c r="C102" s="192"/>
      <c r="D102" s="192"/>
      <c r="E102" s="192"/>
      <c r="F102" s="192"/>
      <c r="G102" s="192"/>
      <c r="H102" s="192"/>
      <c r="I102" s="73"/>
      <c r="J102" s="73"/>
      <c r="K102" s="73"/>
      <c r="L102" s="73"/>
      <c r="M102" s="73"/>
      <c r="N102" s="73"/>
      <c r="O102" s="73"/>
      <c r="P102" s="73"/>
    </row>
    <row r="103" spans="1:16" ht="8.2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</row>
    <row r="104" spans="1:16" ht="15">
      <c r="A104" s="193" t="s">
        <v>54</v>
      </c>
      <c r="B104" s="193"/>
      <c r="C104" s="193"/>
      <c r="D104" s="193"/>
      <c r="E104" s="193"/>
      <c r="F104" s="193"/>
      <c r="G104" s="193"/>
      <c r="H104" s="193"/>
      <c r="I104" s="58"/>
      <c r="J104" s="58"/>
      <c r="K104" s="58"/>
      <c r="L104" s="58"/>
      <c r="M104" s="58"/>
      <c r="N104" s="58"/>
      <c r="O104" s="58"/>
      <c r="P104" s="58"/>
    </row>
    <row r="105" spans="1:16" ht="15">
      <c r="A105" s="193" t="s">
        <v>82</v>
      </c>
      <c r="B105" s="193"/>
      <c r="C105" s="193"/>
      <c r="D105" s="193"/>
      <c r="E105" s="193"/>
      <c r="F105" s="193"/>
      <c r="G105" s="193"/>
      <c r="H105" s="193"/>
      <c r="I105" s="58"/>
      <c r="J105" s="58"/>
      <c r="K105" s="58"/>
      <c r="L105" s="58"/>
      <c r="M105" s="58"/>
      <c r="N105" s="58"/>
      <c r="O105" s="58"/>
      <c r="P105" s="58"/>
    </row>
    <row r="106" spans="1:16" ht="14.25">
      <c r="A106" s="194" t="s">
        <v>83</v>
      </c>
      <c r="B106" s="194"/>
      <c r="C106" s="194"/>
      <c r="D106" s="194"/>
      <c r="E106" s="194"/>
      <c r="F106" s="194"/>
      <c r="G106" s="194"/>
      <c r="H106" s="194"/>
      <c r="I106" s="59"/>
      <c r="J106" s="59"/>
      <c r="K106" s="59"/>
      <c r="L106" s="59"/>
      <c r="M106" s="59"/>
      <c r="N106" s="59"/>
      <c r="O106" s="59"/>
      <c r="P106" s="59"/>
    </row>
    <row r="107" spans="1:16" ht="15">
      <c r="A107" s="201" t="s">
        <v>114</v>
      </c>
      <c r="B107" s="201"/>
      <c r="C107" s="201"/>
      <c r="D107" s="201"/>
      <c r="E107" s="201"/>
      <c r="F107" s="201"/>
      <c r="G107" s="201"/>
      <c r="H107" s="201"/>
      <c r="I107" s="60"/>
      <c r="J107" s="60"/>
      <c r="K107" s="60"/>
      <c r="L107" s="60"/>
      <c r="M107" s="60"/>
      <c r="N107" s="60"/>
      <c r="O107" s="60"/>
      <c r="P107" s="60"/>
    </row>
    <row r="108" spans="1:16" ht="15">
      <c r="A108" s="202" t="s">
        <v>104</v>
      </c>
      <c r="B108" s="202"/>
      <c r="C108" s="202"/>
      <c r="D108" s="202"/>
      <c r="E108" s="202"/>
      <c r="F108" s="202"/>
      <c r="G108" s="202"/>
      <c r="H108" s="202"/>
      <c r="I108" s="61"/>
      <c r="J108" s="61"/>
      <c r="K108" s="61"/>
      <c r="L108" s="61"/>
      <c r="M108" s="61"/>
      <c r="N108" s="61"/>
      <c r="O108" s="61"/>
      <c r="P108" s="61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2</vt:lpstr>
      <vt:lpstr>Лист1</vt:lpstr>
      <vt:lpstr>'Набережная 2'!Область_печати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2018-03-28T10:01:56Z</dcterms:modified>
</cp:coreProperties>
</file>