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6" sheetId="47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16'!$A$1:$H$103</definedName>
  </definedNames>
  <calcPr calcId="124519"/>
</workbook>
</file>

<file path=xl/calcChain.xml><?xml version="1.0" encoding="utf-8"?>
<calcChain xmlns="http://schemas.openxmlformats.org/spreadsheetml/2006/main">
  <c r="H43" i="47"/>
  <c r="H53"/>
  <c r="H69"/>
  <c r="H52"/>
  <c r="H66"/>
  <c r="H34"/>
  <c r="H45"/>
  <c r="H44"/>
  <c r="H42"/>
  <c r="H67"/>
  <c r="H37"/>
  <c r="H41"/>
  <c r="H72"/>
  <c r="H36"/>
  <c r="H74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5" i="47"/>
  <c r="H75" i="53"/>
  <c r="H75" i="54"/>
  <c r="H71" i="55"/>
  <c r="H78" i="56"/>
  <c r="H65" i="57"/>
  <c r="H75" i="58"/>
  <c r="H79" i="59"/>
  <c r="H78" i="60"/>
  <c r="H69" i="30"/>
  <c r="H78" i="31"/>
  <c r="H74" s="1"/>
  <c r="F94" i="47"/>
  <c r="H54"/>
  <c r="K65"/>
  <c r="H70"/>
  <c r="H65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0" i="47"/>
  <c r="H91" i="60"/>
  <c r="H85" i="32"/>
  <c r="H92" i="31"/>
  <c r="H91" i="59"/>
  <c r="H87" i="58"/>
  <c r="H77" i="57"/>
  <c r="H90" i="56"/>
  <c r="H83" i="55"/>
  <c r="H87" i="54"/>
  <c r="H87" i="53"/>
  <c r="H87" i="47"/>
  <c r="H90" i="60"/>
  <c r="H84" i="32"/>
  <c r="H91" i="31"/>
  <c r="H90" i="59"/>
  <c r="H86" i="58"/>
  <c r="H76" i="57"/>
  <c r="H89" i="56"/>
  <c r="H82" i="55"/>
  <c r="H86" i="54"/>
  <c r="H86" i="53"/>
  <c r="H86" i="47"/>
  <c r="H89" i="60"/>
  <c r="H83" i="32"/>
  <c r="H90" i="31"/>
  <c r="H89" i="59"/>
  <c r="H85" i="58"/>
  <c r="H75" i="57"/>
  <c r="H88" i="56"/>
  <c r="H81" i="55"/>
  <c r="H85" i="54"/>
  <c r="H85" i="53"/>
  <c r="H85" i="47"/>
  <c r="H88" i="60"/>
  <c r="H82" i="32"/>
  <c r="H89" i="31"/>
  <c r="H88" i="59"/>
  <c r="H84" i="58"/>
  <c r="H74" i="57"/>
  <c r="H87" i="56"/>
  <c r="H80" i="55"/>
  <c r="H84" i="54"/>
  <c r="H84" i="53"/>
  <c r="H84" i="47"/>
  <c r="H87" i="60"/>
  <c r="H81" i="32"/>
  <c r="H88" i="31"/>
  <c r="H87" i="59"/>
  <c r="H83" i="58"/>
  <c r="H73" i="57"/>
  <c r="H86" i="56"/>
  <c r="H79" i="55"/>
  <c r="H83" i="54"/>
  <c r="H83" i="53"/>
  <c r="H83" i="47"/>
  <c r="H86" i="60"/>
  <c r="H80" i="32"/>
  <c r="H87" i="31"/>
  <c r="H86" i="59"/>
  <c r="H82" i="58"/>
  <c r="H72" i="57"/>
  <c r="H85" i="56"/>
  <c r="H78" i="55"/>
  <c r="H82" i="54"/>
  <c r="H82" i="53"/>
  <c r="H82" i="47"/>
  <c r="H84" i="60"/>
  <c r="H79" i="32"/>
  <c r="H86" i="31"/>
  <c r="H85" i="59"/>
  <c r="H81" i="58"/>
  <c r="H71" i="57"/>
  <c r="H84" i="56"/>
  <c r="H77" i="55"/>
  <c r="H81" i="54"/>
  <c r="H81" i="53"/>
  <c r="H81" i="47"/>
  <c r="H82" i="60"/>
  <c r="H77" i="32"/>
  <c r="H84" i="31"/>
  <c r="H83" i="59"/>
  <c r="H79" i="58"/>
  <c r="H69" i="57"/>
  <c r="H82" i="56"/>
  <c r="H75" i="55"/>
  <c r="H79" i="54"/>
  <c r="H79" i="53"/>
  <c r="H79" i="47"/>
  <c r="H81" i="60"/>
  <c r="H76" i="32"/>
  <c r="H83" i="31"/>
  <c r="H82" i="59"/>
  <c r="H78" i="58"/>
  <c r="H68" i="57"/>
  <c r="H81" i="56"/>
  <c r="H74" i="55"/>
  <c r="H78" i="54"/>
  <c r="H78" i="53"/>
  <c r="H78" i="47"/>
  <c r="H80" i="60"/>
  <c r="H75" i="32"/>
  <c r="H82" i="31"/>
  <c r="H81" i="59"/>
  <c r="H77" i="58"/>
  <c r="H67" i="57"/>
  <c r="H80" i="56"/>
  <c r="H73" i="55"/>
  <c r="H77" i="54"/>
  <c r="H77" i="53"/>
  <c r="H77" i="47"/>
  <c r="H79" i="60"/>
  <c r="H80" i="59"/>
  <c r="H76" i="58"/>
  <c r="H66" i="57"/>
  <c r="H79" i="56"/>
  <c r="H72" i="55"/>
  <c r="H76" i="54"/>
  <c r="H76" i="53"/>
  <c r="H76" i="47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3" i="47"/>
  <c r="H71" s="1"/>
  <c r="H63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39" i="47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<sst xmlns="http://schemas.openxmlformats.org/spreadsheetml/2006/main" count="1519" uniqueCount="381">
  <si>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</si>
  <si>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</si>
  <si>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</si>
  <si>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</si>
  <si>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</si>
  <si>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</si>
  <si>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</si>
  <si>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</si>
  <si>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</si>
  <si>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</si>
  <si>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</si>
  <si>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</si>
  <si>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</si>
  <si>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</si>
  <si>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</si>
  <si>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</si>
  <si>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</si>
  <si>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</si>
  <si>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</si>
  <si>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</si>
  <si>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</si>
  <si>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</si>
  <si>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</si>
  <si>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</si>
  <si>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</si>
  <si>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</si>
  <si>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</si>
  <si>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</si>
  <si>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</si>
  <si>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</si>
  <si>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</si>
  <si>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</si>
  <si>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</si>
  <si>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</si>
  <si>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</si>
  <si>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</si>
  <si>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</si>
  <si>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</si>
  <si>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</si>
  <si>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</si>
  <si>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</si>
  <si>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</si>
  <si>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</si>
  <si>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</si>
  <si>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</si>
  <si>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</si>
  <si>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</si>
  <si>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</si>
  <si>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</si>
  <si>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</si>
  <si>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</si>
  <si>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</si>
  <si>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</si>
  <si>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</si>
  <si>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</si>
  <si>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</si>
  <si>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</si>
  <si>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</si>
  <si>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</si>
  <si>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</si>
  <si>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</si>
  <si>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</si>
  <si>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</si>
  <si>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</si>
  <si>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</si>
  <si>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</si>
  <si>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</si>
  <si>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</si>
  <si>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</si>
  <si>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</si>
  <si>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</si>
  <si>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</si>
  <si>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</si>
  <si>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</si>
  <si>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</si>
  <si>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</si>
  <si>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</si>
  <si>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</si>
  <si>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</si>
  <si>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</si>
  <si>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</si>
  <si>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</si>
  <si>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</si>
  <si>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</si>
  <si>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</si>
  <si>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</si>
  <si>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</si>
  <si>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</si>
  <si>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</si>
  <si>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</si>
  <si>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</si>
  <si>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</si>
  <si>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</si>
  <si>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</si>
  <si>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</si>
  <si>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</si>
  <si>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</si>
  <si>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</si>
  <si>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</si>
  <si>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</si>
  <si>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</si>
  <si>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</si>
  <si>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</si>
  <si>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</si>
  <si>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</si>
  <si>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</si>
  <si>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</si>
  <si>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</si>
  <si>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</si>
  <si>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</si>
  <si>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</si>
  <si>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</si>
  <si>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</si>
  <si>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</si>
  <si>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16 </t>
  </si>
  <si>
    <t>Количество квартир - 215</t>
  </si>
  <si>
    <t>Площадь подъезда - 1653 кв. м</t>
  </si>
  <si>
    <t>Площадь подвала - 1445 кв. м</t>
  </si>
  <si>
    <t>Площадь газона - 610 кв. м</t>
  </si>
  <si>
    <t>Нормативная численность обслуживающего персонала  - 4,1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</si>
  <si>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</si>
  <si>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</si>
  <si>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</si>
  <si>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</si>
  <si>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</si>
  <si>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</si>
  <si>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</si>
  <si>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</si>
  <si>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</si>
  <si>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</si>
  <si>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</si>
  <si>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</si>
  <si>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</si>
  <si>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</si>
  <si>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</si>
  <si>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</si>
  <si>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</si>
  <si>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</si>
  <si>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</si>
  <si>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</si>
  <si>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</si>
  <si>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</si>
  <si>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</si>
  <si>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</si>
  <si>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</si>
  <si>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</si>
  <si>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</si>
  <si>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</si>
  <si>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</si>
  <si>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</si>
  <si>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</si>
  <si>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</si>
  <si>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</si>
  <si>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</si>
  <si>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</si>
  <si>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</si>
  <si>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</si>
  <si>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</si>
  <si>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</si>
  <si>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</si>
  <si>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</si>
  <si>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</si>
  <si>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</si>
  <si>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</si>
  <si>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</si>
  <si>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</si>
  <si>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</si>
  <si>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</si>
  <si>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</si>
  <si>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</si>
  <si>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</si>
  <si>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</si>
  <si>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</si>
  <si>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</si>
  <si>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</si>
  <si>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</si>
  <si>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</si>
  <si>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</si>
  <si>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</si>
  <si>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</si>
  <si>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</si>
  <si>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</si>
  <si>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</si>
  <si>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</si>
  <si>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</si>
  <si>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</si>
  <si>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</si>
  <si>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</si>
  <si>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</si>
  <si>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</si>
  <si>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</si>
  <si>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</si>
  <si>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</si>
  <si>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</si>
  <si>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</si>
  <si>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</si>
  <si>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</si>
  <si>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</si>
  <si>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</si>
  <si>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</si>
  <si>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№16 по ул.Садовая</t>
  </si>
  <si>
    <t>ул.Садовая д.16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</si>
  <si>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</si>
  <si>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</si>
  <si>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</si>
  <si>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</si>
  <si>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</si>
  <si>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</si>
  <si>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</si>
  <si>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</si>
  <si>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</si>
  <si>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</si>
  <si>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</si>
  <si>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</si>
  <si>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</si>
  <si>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</si>
  <si>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</si>
  <si>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</si>
  <si>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</si>
  <si>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</si>
  <si>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</si>
  <si>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</si>
  <si>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</si>
  <si>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</si>
  <si>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</si>
  <si>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</si>
  <si>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</si>
  <si>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</si>
  <si>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</si>
  <si>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</si>
  <si>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</si>
  <si>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</si>
  <si>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</si>
  <si>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</si>
  <si>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</si>
  <si>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</si>
  <si>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</si>
  <si>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</si>
  <si>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</si>
  <si>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</si>
  <si>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</si>
  <si>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</si>
  <si>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</si>
  <si>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</si>
  <si>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</si>
  <si>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</si>
  <si>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</si>
  <si>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</si>
  <si>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</si>
  <si>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</si>
  <si>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</si>
  <si>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</si>
  <si>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</si>
  <si>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</si>
  <si>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</si>
  <si>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</si>
  <si>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</si>
  <si>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</si>
  <si>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</si>
  <si>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</si>
  <si>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</si>
  <si>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</si>
  <si>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</si>
  <si>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</si>
  <si>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</si>
  <si>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</si>
  <si>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</si>
  <si>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</si>
  <si>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</si>
  <si>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</si>
  <si>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</si>
  <si>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-11296,70 кв.м.</t>
  </si>
  <si>
    <t>Общая площадь дома - 14515,60 кв. м</t>
  </si>
  <si>
    <t>Доходы полученные от размещения рекламы и предоставления места под аренду в многоквартирном доме №16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</si>
  <si>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</si>
  <si>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</si>
  <si>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</si>
  <si>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</si>
  <si>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</si>
  <si>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</si>
  <si>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</si>
  <si>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</si>
  <si>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</si>
  <si>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</si>
  <si>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</si>
  <si>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</si>
  <si>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</si>
  <si>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</si>
  <si>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</si>
  <si>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</si>
  <si>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</si>
  <si>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</si>
  <si>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</si>
  <si>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</si>
  <si>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</si>
  <si>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</si>
  <si>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</si>
  <si>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</si>
  <si>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</si>
  <si>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</si>
  <si>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</si>
  <si>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</si>
  <si>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</si>
  <si>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</si>
  <si>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</si>
  <si>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</si>
  <si>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</si>
  <si>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</si>
  <si>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</si>
  <si>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</si>
  <si>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</si>
  <si>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</si>
  <si>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</si>
  <si>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</si>
  <si>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</si>
  <si>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</si>
  <si>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№16 по ул.Садовая за 2017г.</t>
  </si>
  <si>
    <t>В ходе плановых осмотров, а также на основании обращений собственников помещений жилого дома №16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</si>
  <si>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</si>
  <si>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</si>
  <si>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</si>
  <si>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</si>
  <si>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</si>
  <si>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</si>
  <si>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</si>
  <si>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</si>
  <si>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</si>
  <si>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</si>
  <si>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</si>
  <si>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</si>
  <si>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</si>
  <si>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</si>
  <si>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</si>
  <si>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</si>
  <si>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</si>
  <si>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</si>
  <si>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</si>
  <si>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</si>
  <si>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</si>
  <si>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</si>
  <si>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</si>
  <si>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</si>
  <si>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</si>
  <si>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</si>
  <si>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</si>
  <si>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</si>
  <si>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</si>
  <si>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</si>
  <si>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</si>
  <si>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</si>
  <si>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</si>
  <si>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</si>
  <si>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</si>
  <si>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</si>
  <si>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</si>
  <si>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</si>
  <si>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</si>
  <si>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</si>
  <si>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</si>
  <si>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</si>
  <si>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</si>
  <si>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</si>
  <si>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</si>
  <si>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</si>
  <si>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</si>
  <si>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автоматических выключателей,светильников,трансформатора,кабель</t>
  </si>
  <si>
    <t>Смена замка,мусорного контейнера,мусорный клапан</t>
  </si>
  <si>
    <t>Смена доводчика,мусорного контейнера,колеса для контейнера</t>
  </si>
  <si>
    <t>Смена кронштейна,светильника,прожектор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</si>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</sst>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40" fillId="0" borderId="0" xfId="0" applyFont="1" applyBorder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31</v>
      </c>
      <c r="G34" s="158" t="s">
        <v>121</v>
      </c>
      <c r="H34" s="158" t="s">
        <v>122</v>
      </c>
      <c r="I34" s="159" t="s">
        <v>123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134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128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130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126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129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135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136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127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138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124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125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278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32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9" ht="18">
      <c r="A2" s="196" t="s">
        <v>183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9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00" t="s">
        <v>283</v>
      </c>
      <c r="F5" s="200"/>
      <c r="G5" s="200"/>
      <c r="H5" s="200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252</v>
      </c>
      <c r="B7" s="39"/>
      <c r="C7" s="39"/>
      <c r="D7" s="39"/>
      <c r="E7" s="200"/>
      <c r="F7" s="200"/>
      <c r="G7" s="200"/>
      <c r="H7" s="200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8" t="s">
        <v>302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249</v>
      </c>
      <c r="F21" s="254" t="s">
        <v>227</v>
      </c>
      <c r="G21" s="235" t="s">
        <v>149</v>
      </c>
      <c r="H21" s="221" t="s">
        <v>150</v>
      </c>
      <c r="I21" s="81"/>
    </row>
    <row r="22" spans="1:2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2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25" s="111" customFormat="1" ht="14.25">
      <c r="A24" s="238">
        <v>-7371.593217300031</v>
      </c>
      <c r="B24" s="23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212"/>
      <c r="J31" s="212"/>
    </row>
    <row r="32" spans="1:25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0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0" s="44" customFormat="1" ht="15" customHeight="1">
      <c r="A34" s="247" t="s">
        <v>184</v>
      </c>
      <c r="B34" s="247"/>
      <c r="C34" s="182" t="s">
        <v>261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349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334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258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170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352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4" t="s">
        <v>370</v>
      </c>
      <c r="D41" s="204"/>
      <c r="E41" s="204"/>
      <c r="F41" s="204"/>
      <c r="G41" s="229"/>
      <c r="H41" s="88"/>
    </row>
    <row r="42" spans="1:10" s="44" customFormat="1" ht="15">
      <c r="A42" s="247"/>
      <c r="B42" s="247"/>
      <c r="C42" s="68" t="s">
        <v>258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334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353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351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09" t="s">
        <v>350</v>
      </c>
      <c r="D46" s="209"/>
      <c r="E46" s="209"/>
      <c r="F46" s="209"/>
      <c r="G46" s="210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8" t="s">
        <v>303</v>
      </c>
      <c r="B48" s="198"/>
      <c r="C48" s="198"/>
      <c r="D48" s="198"/>
      <c r="E48" s="198"/>
      <c r="F48" s="198"/>
      <c r="G48" s="198"/>
      <c r="H48" s="198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1" t="s">
        <v>371</v>
      </c>
      <c r="B50" s="201"/>
      <c r="C50" s="201"/>
      <c r="D50" s="201"/>
      <c r="E50" s="201"/>
      <c r="F50" s="201"/>
      <c r="G50" s="201"/>
      <c r="H50" s="20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159</v>
      </c>
      <c r="J51" s="47"/>
      <c r="M51" s="47"/>
      <c r="N51" s="47"/>
      <c r="O51" s="47"/>
      <c r="P51" s="47"/>
    </row>
    <row r="52" spans="1:16" ht="15.75">
      <c r="A52" s="230" t="s">
        <v>18</v>
      </c>
      <c r="B52" s="232"/>
      <c r="C52" s="230" t="s">
        <v>369</v>
      </c>
      <c r="D52" s="231"/>
      <c r="E52" s="231"/>
      <c r="F52" s="231"/>
      <c r="G52" s="232"/>
      <c r="H52" s="46" t="s">
        <v>158</v>
      </c>
      <c r="I52" s="47"/>
      <c r="J52" s="47"/>
      <c r="K52" s="47"/>
      <c r="L52" s="47"/>
    </row>
    <row r="53" spans="1:16" ht="15" customHeight="1">
      <c r="A53" s="247" t="s">
        <v>184</v>
      </c>
      <c r="B53" s="247"/>
      <c r="C53" s="205" t="s">
        <v>208</v>
      </c>
      <c r="D53" s="206"/>
      <c r="E53" s="206"/>
      <c r="F53" s="206"/>
      <c r="G53" s="207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192" t="s">
        <v>253</v>
      </c>
      <c r="D54" s="193"/>
      <c r="E54" s="193"/>
      <c r="F54" s="193"/>
      <c r="G54" s="194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05" t="s">
        <v>323</v>
      </c>
      <c r="D55" s="206"/>
      <c r="E55" s="206"/>
      <c r="F55" s="206"/>
      <c r="G55" s="207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133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3" t="s">
        <v>370</v>
      </c>
      <c r="D57" s="204"/>
      <c r="E57" s="204"/>
      <c r="F57" s="204"/>
      <c r="G57" s="229"/>
      <c r="H57" s="87"/>
      <c r="I57" s="47"/>
      <c r="J57" s="47"/>
      <c r="K57" s="47"/>
      <c r="L57" s="47"/>
    </row>
    <row r="58" spans="1:16" ht="14.25">
      <c r="A58" s="247"/>
      <c r="B58" s="247"/>
      <c r="C58" s="192" t="s">
        <v>160</v>
      </c>
      <c r="D58" s="193"/>
      <c r="E58" s="193"/>
      <c r="F58" s="193"/>
      <c r="G58" s="194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8" t="s">
        <v>17</v>
      </c>
      <c r="B61" s="188"/>
      <c r="C61" s="188"/>
      <c r="D61" s="188"/>
      <c r="E61" s="188"/>
      <c r="F61" s="188"/>
      <c r="G61" s="188"/>
      <c r="H61" s="188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9" t="s">
        <v>15</v>
      </c>
      <c r="B63" s="199"/>
      <c r="C63" s="199"/>
      <c r="D63" s="199"/>
      <c r="E63" s="199"/>
      <c r="F63" s="199"/>
      <c r="G63" s="199"/>
      <c r="H63" s="199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165</v>
      </c>
      <c r="J64" s="14"/>
    </row>
    <row r="65" spans="1:11" ht="15.75">
      <c r="A65" s="233" t="s">
        <v>16</v>
      </c>
      <c r="B65" s="233"/>
      <c r="C65" s="233"/>
      <c r="D65" s="233"/>
      <c r="E65" s="233"/>
      <c r="F65" s="233"/>
      <c r="G65" s="234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6" t="s">
        <v>5</v>
      </c>
      <c r="C66" s="227"/>
      <c r="D66" s="227"/>
      <c r="E66" s="227"/>
      <c r="F66" s="227"/>
      <c r="G66" s="22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206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322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209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2" t="s">
        <v>229</v>
      </c>
      <c r="C72" s="223"/>
      <c r="D72" s="223"/>
      <c r="E72" s="223"/>
      <c r="F72" s="223"/>
      <c r="G72" s="223"/>
      <c r="H72" s="72">
        <f>K67</f>
        <v>16671.546566780442</v>
      </c>
      <c r="I72" s="41"/>
    </row>
    <row r="73" spans="1:11" ht="15.75">
      <c r="A73" s="51" t="s">
        <v>9</v>
      </c>
      <c r="B73" s="67" t="s">
        <v>139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192" t="s">
        <v>321</v>
      </c>
      <c r="C74" s="193"/>
      <c r="D74" s="193"/>
      <c r="E74" s="193"/>
      <c r="F74" s="193"/>
      <c r="G74" s="194"/>
      <c r="H74" s="72">
        <v>10345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92" t="s">
        <v>274</v>
      </c>
      <c r="C76" s="193"/>
      <c r="D76" s="193"/>
      <c r="E76" s="193"/>
      <c r="F76" s="193"/>
      <c r="G76" s="193"/>
      <c r="H76" s="72">
        <f>Основное!$C$9*Основное!K36</f>
        <v>7957.600994429421</v>
      </c>
      <c r="I76" s="41"/>
    </row>
    <row r="77" spans="1:11" ht="15">
      <c r="A77" s="51"/>
      <c r="B77" s="154" t="s">
        <v>356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275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173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132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138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131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125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372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3" t="s">
        <v>256</v>
      </c>
      <c r="B92" s="213"/>
      <c r="C92" s="213"/>
      <c r="D92" s="213"/>
      <c r="E92" s="213"/>
      <c r="F92" s="213"/>
      <c r="G92" s="213"/>
      <c r="H92" s="213"/>
      <c r="I92" s="83"/>
      <c r="J92" s="83"/>
    </row>
    <row r="93" spans="1:19" s="44" customFormat="1">
      <c r="A93" s="21"/>
      <c r="B93" s="190"/>
      <c r="C93" s="190"/>
      <c r="D93" s="190"/>
      <c r="E93" s="190"/>
      <c r="F93" s="190"/>
      <c r="G93" s="190"/>
      <c r="H93" s="190"/>
      <c r="I93" s="53"/>
      <c r="J93" s="53"/>
    </row>
    <row r="94" spans="1:19" s="44" customFormat="1" ht="15.75">
      <c r="A94" s="212" t="s">
        <v>276</v>
      </c>
      <c r="B94" s="212"/>
      <c r="C94" s="212"/>
      <c r="D94" s="212"/>
      <c r="E94" s="212"/>
      <c r="F94" s="212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162</v>
      </c>
      <c r="H95" s="53"/>
      <c r="I95" s="53"/>
      <c r="J95" s="53"/>
    </row>
    <row r="96" spans="1:19" s="44" customFormat="1" ht="34.5" customHeight="1">
      <c r="A96" s="94" t="s">
        <v>210</v>
      </c>
      <c r="B96" s="127" t="s">
        <v>231</v>
      </c>
      <c r="C96" s="91" t="s">
        <v>163</v>
      </c>
      <c r="D96" s="96" t="s">
        <v>164</v>
      </c>
      <c r="E96" s="146" t="s">
        <v>243</v>
      </c>
      <c r="F96" s="99" t="s">
        <v>211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91" t="s">
        <v>373</v>
      </c>
      <c r="B99" s="191"/>
      <c r="C99" s="191"/>
      <c r="D99" s="191"/>
      <c r="E99" s="191"/>
      <c r="F99" s="191"/>
      <c r="G99" s="191"/>
      <c r="H99" s="191"/>
      <c r="I99" s="57"/>
      <c r="J99" s="57"/>
      <c r="K99" s="57"/>
      <c r="L99" s="57"/>
      <c r="M99" s="57"/>
    </row>
    <row r="100" spans="1:16" ht="62.25" customHeight="1">
      <c r="A100" s="189" t="s">
        <v>374</v>
      </c>
      <c r="B100" s="189"/>
      <c r="C100" s="189"/>
      <c r="D100" s="189"/>
      <c r="E100" s="189"/>
      <c r="F100" s="189"/>
      <c r="G100" s="189"/>
      <c r="H100" s="189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5" t="s">
        <v>70</v>
      </c>
      <c r="B102" s="185"/>
      <c r="C102" s="185"/>
      <c r="D102" s="185"/>
      <c r="E102" s="185"/>
      <c r="F102" s="185"/>
      <c r="G102" s="185"/>
      <c r="H102" s="185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5" t="s">
        <v>143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6" t="s">
        <v>144</v>
      </c>
      <c r="B104" s="186"/>
      <c r="C104" s="186"/>
      <c r="D104" s="186"/>
      <c r="E104" s="186"/>
      <c r="F104" s="186"/>
      <c r="G104" s="186"/>
      <c r="H104" s="186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7" t="s">
        <v>197</v>
      </c>
      <c r="B105" s="187"/>
      <c r="C105" s="187"/>
      <c r="D105" s="187"/>
      <c r="E105" s="187"/>
      <c r="F105" s="187"/>
      <c r="G105" s="187"/>
      <c r="H105" s="187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5" t="s">
        <v>167</v>
      </c>
      <c r="B106" s="195"/>
      <c r="C106" s="195"/>
      <c r="D106" s="195"/>
      <c r="E106" s="195"/>
      <c r="F106" s="195"/>
      <c r="G106" s="195"/>
      <c r="H106" s="195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186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146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198" t="s">
        <v>306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14.25">
      <c r="A7" s="39" t="s">
        <v>264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198"/>
      <c r="F8" s="198"/>
      <c r="G8" s="198"/>
      <c r="H8" s="198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188</v>
      </c>
      <c r="F11" s="39"/>
      <c r="G11" s="39" t="s">
        <v>304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189</v>
      </c>
      <c r="F12" s="39"/>
      <c r="G12" s="39" t="s">
        <v>305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190</v>
      </c>
      <c r="F13" s="39"/>
      <c r="G13" s="39" t="s">
        <v>281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191</v>
      </c>
      <c r="F14" s="39"/>
      <c r="G14" s="39" t="s">
        <v>226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192</v>
      </c>
      <c r="F15" s="39"/>
      <c r="G15" s="39" t="s">
        <v>193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8" t="s">
        <v>307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L20" s="42"/>
      <c r="M20" s="43"/>
    </row>
    <row r="21" spans="1:15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249</v>
      </c>
      <c r="F21" s="254" t="s">
        <v>227</v>
      </c>
      <c r="G21" s="235" t="s">
        <v>149</v>
      </c>
      <c r="H21" s="221" t="s">
        <v>150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5" s="111" customFormat="1" ht="14.25">
      <c r="A24" s="238">
        <v>-16694.780959960008</v>
      </c>
      <c r="B24" s="23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4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4" s="44" customFormat="1" ht="15" customHeight="1">
      <c r="A34" s="216" t="s">
        <v>187</v>
      </c>
      <c r="B34" s="217"/>
      <c r="C34" s="67" t="s">
        <v>354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6"/>
      <c r="B35" s="217"/>
      <c r="C35" s="68" t="s">
        <v>218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6"/>
      <c r="B36" s="217"/>
      <c r="C36" s="68" t="s">
        <v>258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6"/>
      <c r="B37" s="217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6"/>
      <c r="B38" s="217"/>
      <c r="C38" s="203" t="s">
        <v>370</v>
      </c>
      <c r="D38" s="204"/>
      <c r="E38" s="204"/>
      <c r="F38" s="204"/>
      <c r="G38" s="229"/>
      <c r="H38" s="113"/>
    </row>
    <row r="39" spans="1:14" s="44" customFormat="1" ht="15" customHeight="1">
      <c r="A39" s="216"/>
      <c r="B39" s="217"/>
      <c r="C39" s="208" t="s">
        <v>339</v>
      </c>
      <c r="D39" s="209"/>
      <c r="E39" s="209"/>
      <c r="F39" s="209"/>
      <c r="G39" s="210"/>
      <c r="H39" s="113">
        <v>2315</v>
      </c>
    </row>
    <row r="40" spans="1:14" s="44" customFormat="1" ht="15" customHeight="1">
      <c r="A40" s="216"/>
      <c r="B40" s="217"/>
      <c r="C40" s="181" t="s">
        <v>170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6"/>
      <c r="B41" s="217"/>
      <c r="C41" s="68" t="s">
        <v>258</v>
      </c>
      <c r="D41" s="176"/>
      <c r="E41" s="176"/>
      <c r="F41" s="176"/>
      <c r="G41" s="176"/>
      <c r="H41" s="113">
        <v>367</v>
      </c>
    </row>
    <row r="42" spans="1:14" s="44" customFormat="1" ht="15">
      <c r="A42" s="218"/>
      <c r="B42" s="219"/>
      <c r="C42" s="67" t="s">
        <v>355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8" t="s">
        <v>308</v>
      </c>
      <c r="B44" s="198"/>
      <c r="C44" s="198"/>
      <c r="D44" s="198"/>
      <c r="E44" s="198"/>
      <c r="F44" s="198"/>
      <c r="G44" s="198"/>
      <c r="H44" s="198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01" t="s">
        <v>371</v>
      </c>
      <c r="B46" s="201"/>
      <c r="C46" s="201"/>
      <c r="D46" s="201"/>
      <c r="E46" s="201"/>
      <c r="F46" s="201"/>
      <c r="G46" s="201"/>
      <c r="H46" s="201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159</v>
      </c>
      <c r="J47" s="47"/>
      <c r="K47" s="47"/>
      <c r="L47" s="47"/>
      <c r="M47" s="47"/>
      <c r="N47" s="47"/>
    </row>
    <row r="48" spans="1:14" ht="15.75">
      <c r="A48" s="230" t="s">
        <v>18</v>
      </c>
      <c r="B48" s="232"/>
      <c r="C48" s="230" t="s">
        <v>369</v>
      </c>
      <c r="D48" s="231"/>
      <c r="E48" s="231"/>
      <c r="F48" s="231"/>
      <c r="G48" s="232"/>
      <c r="H48" s="46" t="s">
        <v>158</v>
      </c>
      <c r="I48" s="47"/>
      <c r="J48" s="47"/>
    </row>
    <row r="49" spans="1:12" ht="15" customHeight="1">
      <c r="A49" s="247" t="s">
        <v>187</v>
      </c>
      <c r="B49" s="247"/>
      <c r="C49" s="205" t="s">
        <v>208</v>
      </c>
      <c r="D49" s="206"/>
      <c r="E49" s="206"/>
      <c r="F49" s="206"/>
      <c r="G49" s="207"/>
      <c r="H49" s="87">
        <f>393+939</f>
        <v>1332</v>
      </c>
      <c r="I49" s="47"/>
      <c r="J49" s="47"/>
    </row>
    <row r="50" spans="1:12" ht="15" customHeight="1">
      <c r="A50" s="247"/>
      <c r="B50" s="247"/>
      <c r="C50" s="205" t="s">
        <v>323</v>
      </c>
      <c r="D50" s="206"/>
      <c r="E50" s="206"/>
      <c r="F50" s="206"/>
      <c r="G50" s="207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133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3" t="s">
        <v>370</v>
      </c>
      <c r="D52" s="204"/>
      <c r="E52" s="204"/>
      <c r="F52" s="204"/>
      <c r="G52" s="229"/>
      <c r="H52" s="87"/>
      <c r="I52" s="47"/>
      <c r="J52" s="47"/>
    </row>
    <row r="53" spans="1:12" ht="14.25">
      <c r="A53" s="247"/>
      <c r="B53" s="247"/>
      <c r="C53" s="192" t="s">
        <v>160</v>
      </c>
      <c r="D53" s="193"/>
      <c r="E53" s="193"/>
      <c r="F53" s="193"/>
      <c r="G53" s="194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8" t="s">
        <v>17</v>
      </c>
      <c r="B56" s="188"/>
      <c r="C56" s="188"/>
      <c r="D56" s="188"/>
      <c r="E56" s="188"/>
      <c r="F56" s="188"/>
      <c r="G56" s="188"/>
      <c r="H56" s="188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199" t="s">
        <v>15</v>
      </c>
      <c r="B58" s="199"/>
      <c r="C58" s="199"/>
      <c r="D58" s="199"/>
      <c r="E58" s="199"/>
      <c r="F58" s="199"/>
      <c r="G58" s="199"/>
      <c r="H58" s="199"/>
      <c r="I58" s="199"/>
      <c r="J58" s="199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165</v>
      </c>
      <c r="J59" s="14"/>
    </row>
    <row r="60" spans="1:12" ht="15.75">
      <c r="A60" s="233" t="s">
        <v>16</v>
      </c>
      <c r="B60" s="233"/>
      <c r="C60" s="233"/>
      <c r="D60" s="233"/>
      <c r="E60" s="233"/>
      <c r="F60" s="233"/>
      <c r="G60" s="234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6" t="s">
        <v>5</v>
      </c>
      <c r="C61" s="227"/>
      <c r="D61" s="227"/>
      <c r="E61" s="227"/>
      <c r="F61" s="227"/>
      <c r="G61" s="228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206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214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209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2" t="s">
        <v>229</v>
      </c>
      <c r="C66" s="223"/>
      <c r="D66" s="223"/>
      <c r="E66" s="223"/>
      <c r="F66" s="223"/>
      <c r="G66" s="223"/>
      <c r="H66" s="72">
        <f>K62</f>
        <v>12378.942734607032</v>
      </c>
      <c r="I66" s="41"/>
    </row>
    <row r="67" spans="1:9" ht="15.75">
      <c r="A67" s="51" t="s">
        <v>9</v>
      </c>
      <c r="B67" s="67" t="s">
        <v>139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251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92" t="s">
        <v>274</v>
      </c>
      <c r="C69" s="193"/>
      <c r="D69" s="193"/>
      <c r="E69" s="193"/>
      <c r="F69" s="193"/>
      <c r="G69" s="193"/>
      <c r="H69" s="72">
        <f>Основное!$C$10*Основное!K36</f>
        <v>5908.6711973787251</v>
      </c>
      <c r="I69" s="41"/>
    </row>
    <row r="70" spans="1:9" ht="15">
      <c r="A70" s="51"/>
      <c r="B70" s="154" t="s">
        <v>356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275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173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135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140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132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138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131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125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372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259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190"/>
      <c r="C86" s="190"/>
      <c r="D86" s="190"/>
      <c r="E86" s="190"/>
      <c r="F86" s="190"/>
      <c r="G86" s="190"/>
      <c r="H86" s="190"/>
      <c r="I86" s="53"/>
      <c r="J86" s="53"/>
    </row>
    <row r="87" spans="1:16" s="44" customFormat="1" ht="15.75">
      <c r="A87" s="212" t="s">
        <v>276</v>
      </c>
      <c r="B87" s="212"/>
      <c r="C87" s="212"/>
      <c r="D87" s="212"/>
      <c r="E87" s="212"/>
      <c r="F87" s="212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162</v>
      </c>
      <c r="H88" s="53"/>
      <c r="I88" s="53"/>
      <c r="J88" s="53"/>
    </row>
    <row r="89" spans="1:16" s="44" customFormat="1" ht="34.5" customHeight="1">
      <c r="A89" s="94" t="s">
        <v>210</v>
      </c>
      <c r="B89" s="127" t="s">
        <v>231</v>
      </c>
      <c r="C89" s="91" t="s">
        <v>163</v>
      </c>
      <c r="D89" s="96" t="s">
        <v>164</v>
      </c>
      <c r="E89" s="146" t="s">
        <v>243</v>
      </c>
      <c r="F89" s="99" t="s">
        <v>211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91" t="s">
        <v>373</v>
      </c>
      <c r="B92" s="191"/>
      <c r="C92" s="191"/>
      <c r="D92" s="191"/>
      <c r="E92" s="191"/>
      <c r="F92" s="191"/>
      <c r="G92" s="191"/>
      <c r="H92" s="191"/>
      <c r="I92" s="57"/>
      <c r="J92" s="57"/>
      <c r="K92" s="57"/>
      <c r="L92" s="57"/>
      <c r="M92" s="57"/>
    </row>
    <row r="93" spans="1:16" ht="62.25" customHeight="1">
      <c r="A93" s="189" t="s">
        <v>374</v>
      </c>
      <c r="B93" s="189"/>
      <c r="C93" s="189"/>
      <c r="D93" s="189"/>
      <c r="E93" s="189"/>
      <c r="F93" s="189"/>
      <c r="G93" s="189"/>
      <c r="H93" s="189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5" t="s">
        <v>70</v>
      </c>
      <c r="B95" s="185"/>
      <c r="C95" s="185"/>
      <c r="D95" s="185"/>
      <c r="E95" s="185"/>
      <c r="F95" s="185"/>
      <c r="G95" s="185"/>
      <c r="H95" s="185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185" t="s">
        <v>143</v>
      </c>
      <c r="B96" s="185"/>
      <c r="C96" s="185"/>
      <c r="D96" s="185"/>
      <c r="E96" s="185"/>
      <c r="F96" s="185"/>
      <c r="G96" s="185"/>
      <c r="H96" s="185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186" t="s">
        <v>144</v>
      </c>
      <c r="B97" s="186"/>
      <c r="C97" s="186"/>
      <c r="D97" s="186"/>
      <c r="E97" s="186"/>
      <c r="F97" s="186"/>
      <c r="G97" s="186"/>
      <c r="H97" s="186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7" t="s">
        <v>197</v>
      </c>
      <c r="B98" s="187"/>
      <c r="C98" s="187"/>
      <c r="D98" s="187"/>
      <c r="E98" s="187"/>
      <c r="F98" s="187"/>
      <c r="G98" s="187"/>
      <c r="H98" s="187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195" t="s">
        <v>167</v>
      </c>
      <c r="B99" s="195"/>
      <c r="C99" s="195"/>
      <c r="D99" s="195"/>
      <c r="E99" s="195"/>
      <c r="F99" s="195"/>
      <c r="G99" s="195"/>
      <c r="H99" s="195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195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00" t="s">
        <v>283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8" t="s">
        <v>312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L20" s="42"/>
      <c r="M20" s="43"/>
    </row>
    <row r="21" spans="1:15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249</v>
      </c>
      <c r="F21" s="254" t="s">
        <v>227</v>
      </c>
      <c r="G21" s="235" t="s">
        <v>149</v>
      </c>
      <c r="H21" s="221" t="s">
        <v>150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5" s="111" customFormat="1" ht="14.25">
      <c r="A24" s="238">
        <v>-130774.58319307998</v>
      </c>
      <c r="B24" s="23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0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0" s="44" customFormat="1" ht="15" customHeight="1">
      <c r="A34" s="216" t="s">
        <v>196</v>
      </c>
      <c r="B34" s="217"/>
      <c r="C34" s="68" t="s">
        <v>359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6"/>
      <c r="B35" s="217"/>
      <c r="C35" s="68" t="s">
        <v>358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6"/>
      <c r="B36" s="217"/>
      <c r="C36" s="68" t="s">
        <v>352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6"/>
      <c r="B37" s="217"/>
      <c r="C37" s="68" t="s">
        <v>161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6"/>
      <c r="B38" s="217"/>
      <c r="C38" s="68" t="s">
        <v>213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6"/>
      <c r="B39" s="217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6"/>
      <c r="B40" s="217"/>
      <c r="C40" s="204" t="s">
        <v>370</v>
      </c>
      <c r="D40" s="204"/>
      <c r="E40" s="204"/>
      <c r="F40" s="204"/>
      <c r="G40" s="229"/>
      <c r="H40" s="114"/>
    </row>
    <row r="41" spans="1:10" s="44" customFormat="1" ht="15">
      <c r="A41" s="216"/>
      <c r="B41" s="217"/>
      <c r="C41" s="67" t="s">
        <v>360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6"/>
      <c r="B42" s="217"/>
      <c r="C42" s="68" t="s">
        <v>156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6"/>
      <c r="B43" s="217"/>
      <c r="C43" s="68" t="s">
        <v>339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6"/>
      <c r="B44" s="217"/>
      <c r="C44" s="68" t="s">
        <v>357</v>
      </c>
      <c r="D44" s="68"/>
      <c r="E44" s="68"/>
      <c r="F44" s="68"/>
      <c r="G44" s="68"/>
      <c r="H44" s="113">
        <v>31885</v>
      </c>
    </row>
    <row r="45" spans="1:10" s="44" customFormat="1" ht="15">
      <c r="A45" s="218"/>
      <c r="B45" s="219"/>
      <c r="C45" s="68" t="s">
        <v>258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8" t="s">
        <v>313</v>
      </c>
      <c r="B47" s="198"/>
      <c r="C47" s="198"/>
      <c r="D47" s="198"/>
      <c r="E47" s="198"/>
      <c r="F47" s="198"/>
      <c r="G47" s="198"/>
      <c r="H47" s="198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01" t="s">
        <v>371</v>
      </c>
      <c r="B49" s="201"/>
      <c r="C49" s="201"/>
      <c r="D49" s="201"/>
      <c r="E49" s="201"/>
      <c r="F49" s="201"/>
      <c r="G49" s="201"/>
      <c r="H49" s="201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159</v>
      </c>
      <c r="J50" s="47"/>
      <c r="K50" s="47"/>
      <c r="L50" s="47"/>
      <c r="M50" s="47"/>
      <c r="N50" s="47"/>
    </row>
    <row r="51" spans="1:14" ht="15.75">
      <c r="A51" s="230" t="s">
        <v>18</v>
      </c>
      <c r="B51" s="232"/>
      <c r="C51" s="230" t="s">
        <v>369</v>
      </c>
      <c r="D51" s="231"/>
      <c r="E51" s="231"/>
      <c r="F51" s="231"/>
      <c r="G51" s="232"/>
      <c r="H51" s="46" t="s">
        <v>158</v>
      </c>
      <c r="I51" s="47"/>
      <c r="J51" s="47"/>
    </row>
    <row r="52" spans="1:14" ht="15" customHeight="1">
      <c r="A52" s="214" t="s">
        <v>196</v>
      </c>
      <c r="B52" s="215"/>
      <c r="C52" s="205" t="s">
        <v>208</v>
      </c>
      <c r="D52" s="206"/>
      <c r="E52" s="206"/>
      <c r="F52" s="206"/>
      <c r="G52" s="207"/>
      <c r="H52" s="87">
        <f>1191+518+1067+423+595+250+346+885+496+735+883</f>
        <v>7389</v>
      </c>
      <c r="I52" s="47"/>
      <c r="J52" s="47"/>
    </row>
    <row r="53" spans="1:14" ht="15" customHeight="1">
      <c r="A53" s="216"/>
      <c r="B53" s="217"/>
      <c r="C53" s="205" t="s">
        <v>323</v>
      </c>
      <c r="D53" s="206"/>
      <c r="E53" s="206"/>
      <c r="F53" s="206"/>
      <c r="G53" s="207"/>
      <c r="H53" s="87">
        <f>557+557</f>
        <v>1114</v>
      </c>
      <c r="I53" s="47"/>
      <c r="J53" s="47"/>
    </row>
    <row r="54" spans="1:14" ht="15" customHeight="1">
      <c r="A54" s="216"/>
      <c r="B54" s="217"/>
      <c r="C54" s="67" t="s">
        <v>133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6"/>
      <c r="B55" s="217"/>
      <c r="C55" s="203" t="s">
        <v>370</v>
      </c>
      <c r="D55" s="204"/>
      <c r="E55" s="204"/>
      <c r="F55" s="204"/>
      <c r="G55" s="229"/>
      <c r="H55" s="87"/>
      <c r="I55" s="47"/>
      <c r="J55" s="47"/>
    </row>
    <row r="56" spans="1:14" ht="14.25">
      <c r="A56" s="218"/>
      <c r="B56" s="219"/>
      <c r="C56" s="192" t="s">
        <v>160</v>
      </c>
      <c r="D56" s="193"/>
      <c r="E56" s="193"/>
      <c r="F56" s="193"/>
      <c r="G56" s="194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8" t="s">
        <v>17</v>
      </c>
      <c r="B59" s="188"/>
      <c r="C59" s="188"/>
      <c r="D59" s="188"/>
      <c r="E59" s="188"/>
      <c r="F59" s="188"/>
      <c r="G59" s="188"/>
      <c r="H59" s="188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199" t="s">
        <v>15</v>
      </c>
      <c r="B61" s="199"/>
      <c r="C61" s="199"/>
      <c r="D61" s="199"/>
      <c r="E61" s="199"/>
      <c r="F61" s="199"/>
      <c r="G61" s="199"/>
      <c r="H61" s="199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165</v>
      </c>
      <c r="J62" s="14"/>
    </row>
    <row r="63" spans="1:14" ht="15.75">
      <c r="A63" s="233" t="s">
        <v>16</v>
      </c>
      <c r="B63" s="233"/>
      <c r="C63" s="233"/>
      <c r="D63" s="233"/>
      <c r="E63" s="233"/>
      <c r="F63" s="233"/>
      <c r="G63" s="234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6" t="s">
        <v>5</v>
      </c>
      <c r="C64" s="227"/>
      <c r="D64" s="227"/>
      <c r="E64" s="227"/>
      <c r="F64" s="227"/>
      <c r="G64" s="22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206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338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2" t="s">
        <v>229</v>
      </c>
      <c r="C69" s="223"/>
      <c r="D69" s="223"/>
      <c r="E69" s="223"/>
      <c r="F69" s="223"/>
      <c r="G69" s="223"/>
      <c r="H69" s="72">
        <f>K65</f>
        <v>24558.556208165261</v>
      </c>
      <c r="I69" s="41"/>
    </row>
    <row r="70" spans="1:11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216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92" t="s">
        <v>321</v>
      </c>
      <c r="C72" s="193"/>
      <c r="D72" s="193"/>
      <c r="E72" s="193"/>
      <c r="F72" s="193"/>
      <c r="G72" s="194"/>
      <c r="H72" s="72">
        <v>3449</v>
      </c>
      <c r="I72" s="41"/>
    </row>
    <row r="73" spans="1:11" ht="15">
      <c r="A73" s="51"/>
      <c r="B73" s="192" t="s">
        <v>274</v>
      </c>
      <c r="C73" s="193"/>
      <c r="D73" s="193"/>
      <c r="E73" s="193"/>
      <c r="F73" s="193"/>
      <c r="G73" s="193"/>
      <c r="H73" s="72">
        <f>Основное!$C$11*Основное!K36</f>
        <v>11722.199288532292</v>
      </c>
      <c r="I73" s="41"/>
    </row>
    <row r="74" spans="1:11" ht="15">
      <c r="A74" s="51"/>
      <c r="B74" s="154" t="s">
        <v>356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275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3" t="s">
        <v>260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3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3" s="44" customFormat="1" ht="15.75">
      <c r="A91" s="212" t="s">
        <v>276</v>
      </c>
      <c r="B91" s="212"/>
      <c r="C91" s="212"/>
      <c r="D91" s="212"/>
      <c r="E91" s="212"/>
      <c r="F91" s="212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162</v>
      </c>
      <c r="H92" s="53"/>
      <c r="I92" s="53"/>
      <c r="J92" s="53"/>
    </row>
    <row r="93" spans="1:13" s="44" customFormat="1" ht="34.5" customHeight="1">
      <c r="A93" s="94" t="s">
        <v>210</v>
      </c>
      <c r="B93" s="127" t="s">
        <v>231</v>
      </c>
      <c r="C93" s="91" t="s">
        <v>163</v>
      </c>
      <c r="D93" s="96" t="s">
        <v>164</v>
      </c>
      <c r="E93" s="146" t="s">
        <v>243</v>
      </c>
      <c r="F93" s="99" t="s">
        <v>211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91" t="s">
        <v>373</v>
      </c>
      <c r="B96" s="191"/>
      <c r="C96" s="191"/>
      <c r="D96" s="191"/>
      <c r="E96" s="191"/>
      <c r="F96" s="191"/>
      <c r="G96" s="191"/>
      <c r="H96" s="191"/>
      <c r="I96" s="57"/>
      <c r="J96" s="57"/>
      <c r="K96" s="57"/>
      <c r="L96" s="57"/>
      <c r="M96" s="57"/>
    </row>
    <row r="97" spans="1:16" ht="66" customHeight="1">
      <c r="A97" s="189" t="s">
        <v>374</v>
      </c>
      <c r="B97" s="189"/>
      <c r="C97" s="189"/>
      <c r="D97" s="189"/>
      <c r="E97" s="189"/>
      <c r="F97" s="189"/>
      <c r="G97" s="189"/>
      <c r="H97" s="189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5" t="s">
        <v>70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5" t="s">
        <v>143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6" t="s">
        <v>144</v>
      </c>
      <c r="B101" s="186"/>
      <c r="C101" s="186"/>
      <c r="D101" s="186"/>
      <c r="E101" s="186"/>
      <c r="F101" s="186"/>
      <c r="G101" s="186"/>
      <c r="H101" s="186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7" t="s">
        <v>197</v>
      </c>
      <c r="B102" s="187"/>
      <c r="C102" s="187"/>
      <c r="D102" s="187"/>
      <c r="E102" s="187"/>
      <c r="F102" s="187"/>
      <c r="G102" s="187"/>
      <c r="H102" s="187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5" t="s">
        <v>167</v>
      </c>
      <c r="B103" s="195"/>
      <c r="C103" s="195"/>
      <c r="D103" s="195"/>
      <c r="E103" s="195"/>
      <c r="F103" s="195"/>
      <c r="G103" s="195"/>
      <c r="H103" s="195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198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00" t="s">
        <v>283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.75" customHeight="1">
      <c r="A7" s="39" t="s">
        <v>268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267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8" t="s">
        <v>314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</row>
    <row r="20" spans="1:24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3"/>
    </row>
    <row r="21" spans="1:24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249</v>
      </c>
      <c r="F21" s="254" t="s">
        <v>227</v>
      </c>
      <c r="G21" s="235" t="s">
        <v>149</v>
      </c>
      <c r="H21" s="221" t="s">
        <v>150</v>
      </c>
      <c r="I21" s="81"/>
    </row>
    <row r="22" spans="1:24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24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24" s="111" customFormat="1" ht="14.25">
      <c r="A24" s="238">
        <v>-115748.96171035997</v>
      </c>
      <c r="B24" s="23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198"/>
      <c r="J28" s="198"/>
      <c r="K28" s="66"/>
      <c r="L28" s="66"/>
    </row>
    <row r="29" spans="1:24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212"/>
      <c r="J31" s="212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23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23" s="44" customFormat="1" ht="15" customHeight="1">
      <c r="A34" s="216" t="s">
        <v>199</v>
      </c>
      <c r="B34" s="265"/>
      <c r="C34" s="67" t="s">
        <v>362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6"/>
      <c r="B35" s="265"/>
      <c r="C35" s="67" t="s">
        <v>352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6"/>
      <c r="B36" s="265"/>
      <c r="C36" s="67" t="s">
        <v>161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6"/>
      <c r="B37" s="265"/>
      <c r="C37" s="67" t="s">
        <v>213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6"/>
      <c r="B38" s="265"/>
      <c r="C38" s="67" t="s">
        <v>361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6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6"/>
      <c r="B40" s="265"/>
      <c r="C40" s="203" t="s">
        <v>370</v>
      </c>
      <c r="D40" s="204"/>
      <c r="E40" s="204"/>
      <c r="F40" s="204"/>
      <c r="G40" s="229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6"/>
      <c r="B41" s="265"/>
      <c r="C41" s="67" t="s">
        <v>257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6"/>
      <c r="B42" s="265"/>
      <c r="C42" s="67" t="s">
        <v>363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6"/>
      <c r="B43" s="265"/>
      <c r="C43" s="67" t="s">
        <v>161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8"/>
      <c r="B44" s="266"/>
      <c r="C44" s="67" t="s">
        <v>258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8" t="s">
        <v>315</v>
      </c>
      <c r="B46" s="198"/>
      <c r="C46" s="198"/>
      <c r="D46" s="198"/>
      <c r="E46" s="198"/>
      <c r="F46" s="198"/>
      <c r="G46" s="198"/>
      <c r="H46" s="198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01" t="s">
        <v>371</v>
      </c>
      <c r="B48" s="201"/>
      <c r="C48" s="201"/>
      <c r="D48" s="201"/>
      <c r="E48" s="201"/>
      <c r="F48" s="201"/>
      <c r="G48" s="201"/>
      <c r="H48" s="201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159</v>
      </c>
      <c r="J49" s="47"/>
      <c r="K49" s="47"/>
      <c r="L49" s="47"/>
    </row>
    <row r="50" spans="1:12" ht="15.75">
      <c r="A50" s="230" t="s">
        <v>18</v>
      </c>
      <c r="B50" s="232"/>
      <c r="C50" s="230" t="s">
        <v>369</v>
      </c>
      <c r="D50" s="231"/>
      <c r="E50" s="231"/>
      <c r="F50" s="231"/>
      <c r="G50" s="232"/>
      <c r="H50" s="46" t="s">
        <v>158</v>
      </c>
      <c r="I50" s="47"/>
      <c r="J50" s="47"/>
    </row>
    <row r="51" spans="1:12" ht="15" customHeight="1">
      <c r="A51" s="214" t="s">
        <v>199</v>
      </c>
      <c r="B51" s="215"/>
      <c r="C51" s="205" t="s">
        <v>364</v>
      </c>
      <c r="D51" s="206"/>
      <c r="E51" s="206"/>
      <c r="F51" s="206"/>
      <c r="G51" s="207"/>
      <c r="H51" s="87">
        <f>1047+951+636+555+457+1751+485+803+1593+902+879</f>
        <v>10059</v>
      </c>
      <c r="I51" s="47"/>
      <c r="J51" s="47"/>
    </row>
    <row r="52" spans="1:12" ht="15" customHeight="1">
      <c r="A52" s="216"/>
      <c r="B52" s="217"/>
      <c r="C52" s="205" t="s">
        <v>323</v>
      </c>
      <c r="D52" s="206"/>
      <c r="E52" s="206"/>
      <c r="F52" s="206"/>
      <c r="G52" s="207"/>
      <c r="H52" s="87">
        <f>605+605</f>
        <v>1210</v>
      </c>
      <c r="I52" s="47"/>
      <c r="J52" s="47"/>
    </row>
    <row r="53" spans="1:12" ht="15" customHeight="1">
      <c r="A53" s="216"/>
      <c r="B53" s="217"/>
      <c r="C53" s="67" t="s">
        <v>133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6"/>
      <c r="B54" s="217"/>
      <c r="C54" s="203" t="s">
        <v>370</v>
      </c>
      <c r="D54" s="204"/>
      <c r="E54" s="204"/>
      <c r="F54" s="204"/>
      <c r="G54" s="229"/>
      <c r="H54" s="10"/>
      <c r="I54" s="47"/>
      <c r="J54" s="47"/>
    </row>
    <row r="55" spans="1:12" ht="14.25">
      <c r="A55" s="218"/>
      <c r="B55" s="219"/>
      <c r="C55" s="192" t="s">
        <v>160</v>
      </c>
      <c r="D55" s="193"/>
      <c r="E55" s="193"/>
      <c r="F55" s="193"/>
      <c r="G55" s="193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8" t="s">
        <v>17</v>
      </c>
      <c r="B58" s="188"/>
      <c r="C58" s="188"/>
      <c r="D58" s="188"/>
      <c r="E58" s="188"/>
      <c r="F58" s="188"/>
      <c r="G58" s="188"/>
      <c r="H58" s="188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199" t="s">
        <v>15</v>
      </c>
      <c r="B60" s="199"/>
      <c r="C60" s="199"/>
      <c r="D60" s="199"/>
      <c r="E60" s="199"/>
      <c r="F60" s="199"/>
      <c r="G60" s="199"/>
      <c r="H60" s="199"/>
      <c r="I60" s="199"/>
      <c r="J60" s="199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165</v>
      </c>
      <c r="J61" s="14"/>
    </row>
    <row r="62" spans="1:12" ht="15.75">
      <c r="A62" s="233" t="s">
        <v>16</v>
      </c>
      <c r="B62" s="233"/>
      <c r="C62" s="233"/>
      <c r="D62" s="233"/>
      <c r="E62" s="233"/>
      <c r="F62" s="233"/>
      <c r="G62" s="234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6" t="s">
        <v>5</v>
      </c>
      <c r="C63" s="227"/>
      <c r="D63" s="227"/>
      <c r="E63" s="227"/>
      <c r="F63" s="227"/>
      <c r="G63" s="228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206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319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214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209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2" t="s">
        <v>229</v>
      </c>
      <c r="C69" s="223"/>
      <c r="D69" s="223"/>
      <c r="E69" s="223"/>
      <c r="F69" s="223"/>
      <c r="G69" s="223"/>
      <c r="H69" s="72">
        <f>K64</f>
        <v>21004.843758588591</v>
      </c>
      <c r="I69" s="41"/>
    </row>
    <row r="70" spans="1:9" ht="15.75">
      <c r="A70" s="51" t="s">
        <v>9</v>
      </c>
      <c r="B70" s="67" t="s">
        <v>139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192" t="s">
        <v>321</v>
      </c>
      <c r="C71" s="193"/>
      <c r="D71" s="193"/>
      <c r="E71" s="193"/>
      <c r="F71" s="193"/>
      <c r="G71" s="194"/>
      <c r="H71" s="72">
        <v>10345</v>
      </c>
      <c r="I71" s="41"/>
    </row>
    <row r="72" spans="1:9" ht="15">
      <c r="A72" s="51"/>
      <c r="B72" s="67" t="s">
        <v>216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92" t="s">
        <v>274</v>
      </c>
      <c r="C73" s="193"/>
      <c r="D73" s="193"/>
      <c r="E73" s="193"/>
      <c r="F73" s="193"/>
      <c r="G73" s="193"/>
      <c r="H73" s="72">
        <f>Основное!$C$12*Основное!K36</f>
        <v>10025.954395511029</v>
      </c>
      <c r="I73" s="41"/>
    </row>
    <row r="74" spans="1:9" ht="15">
      <c r="A74" s="51"/>
      <c r="B74" s="154" t="s">
        <v>356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275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3" t="s">
        <v>262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3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3" s="44" customFormat="1" ht="15.75">
      <c r="A91" s="212" t="s">
        <v>276</v>
      </c>
      <c r="B91" s="212"/>
      <c r="C91" s="212"/>
      <c r="D91" s="212"/>
      <c r="E91" s="212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162</v>
      </c>
      <c r="F92" s="54"/>
      <c r="H92" s="53"/>
      <c r="I92" s="53"/>
      <c r="J92" s="53"/>
    </row>
    <row r="93" spans="1:13" s="44" customFormat="1" ht="34.5" customHeight="1">
      <c r="A93" s="127" t="s">
        <v>231</v>
      </c>
      <c r="B93" s="91" t="s">
        <v>163</v>
      </c>
      <c r="C93" s="96" t="s">
        <v>164</v>
      </c>
      <c r="D93" s="146" t="s">
        <v>243</v>
      </c>
      <c r="E93" s="99" t="s">
        <v>211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91" t="s">
        <v>373</v>
      </c>
      <c r="B96" s="191"/>
      <c r="C96" s="191"/>
      <c r="D96" s="191"/>
      <c r="E96" s="191"/>
      <c r="F96" s="191"/>
      <c r="G96" s="191"/>
      <c r="H96" s="191"/>
      <c r="I96" s="57"/>
      <c r="J96" s="57"/>
      <c r="K96" s="57"/>
      <c r="L96" s="57"/>
      <c r="M96" s="57"/>
    </row>
    <row r="97" spans="1:16" ht="66" customHeight="1">
      <c r="A97" s="189" t="s">
        <v>374</v>
      </c>
      <c r="B97" s="189"/>
      <c r="C97" s="189"/>
      <c r="D97" s="189"/>
      <c r="E97" s="189"/>
      <c r="F97" s="189"/>
      <c r="G97" s="189"/>
      <c r="H97" s="189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5" t="s">
        <v>70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5" t="s">
        <v>143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6" t="s">
        <v>144</v>
      </c>
      <c r="B101" s="186"/>
      <c r="C101" s="186"/>
      <c r="D101" s="186"/>
      <c r="E101" s="186"/>
      <c r="F101" s="186"/>
      <c r="G101" s="186"/>
      <c r="H101" s="186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7" t="s">
        <v>197</v>
      </c>
      <c r="B102" s="187"/>
      <c r="C102" s="187"/>
      <c r="D102" s="187"/>
      <c r="E102" s="187"/>
      <c r="F102" s="187"/>
      <c r="G102" s="187"/>
      <c r="H102" s="187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5" t="s">
        <v>167</v>
      </c>
      <c r="B103" s="195"/>
      <c r="C103" s="195"/>
      <c r="D103" s="195"/>
      <c r="E103" s="195"/>
      <c r="F103" s="195"/>
      <c r="G103" s="195"/>
      <c r="H103" s="195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9"/>
  <dimension ref="A1:U10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1.85546875" customWidth="1"/>
    <col min="3" max="3" width="14.7109375" customWidth="1"/>
    <col min="4" max="4" width="15" customWidth="1"/>
    <col min="5" max="5" width="15.85546875" customWidth="1"/>
    <col min="6" max="6" width="14" customWidth="1"/>
    <col min="7" max="7" width="17.85546875" customWidth="1"/>
    <col min="8" max="8" width="14.140625" bestFit="1" customWidth="1"/>
    <col min="10" max="10" width="7" customWidth="1"/>
  </cols>
  <sheetData>
    <row r="1" spans="1:20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20" ht="18">
      <c r="A2" s="196" t="s">
        <v>200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20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20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6"/>
      <c r="L4" s="76"/>
      <c r="M4" s="76"/>
      <c r="N4" s="76"/>
      <c r="O4" s="76"/>
    </row>
    <row r="5" spans="1:20" s="38" customFormat="1" ht="14.25" customHeight="1">
      <c r="A5" s="39" t="s">
        <v>114</v>
      </c>
      <c r="B5" s="39"/>
      <c r="C5" s="39"/>
      <c r="D5" s="39"/>
      <c r="E5" s="200" t="s">
        <v>283</v>
      </c>
      <c r="F5" s="200"/>
      <c r="G5" s="200"/>
      <c r="H5" s="200"/>
      <c r="I5" s="66"/>
      <c r="J5" s="66"/>
      <c r="K5" s="76"/>
      <c r="L5" s="76"/>
      <c r="M5" s="76"/>
      <c r="N5" s="76"/>
      <c r="O5" s="76"/>
    </row>
    <row r="6" spans="1:20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  <c r="K6" s="76"/>
      <c r="L6" s="76"/>
      <c r="M6" s="76"/>
      <c r="N6" s="76"/>
      <c r="O6" s="76"/>
    </row>
    <row r="7" spans="1:20" s="38" customFormat="1" ht="27.75" customHeight="1">
      <c r="A7" s="39" t="s">
        <v>272</v>
      </c>
      <c r="B7" s="39"/>
      <c r="C7" s="39"/>
      <c r="D7" s="39"/>
      <c r="E7" s="200"/>
      <c r="F7" s="200"/>
      <c r="G7" s="200"/>
      <c r="H7" s="200"/>
      <c r="I7" s="66"/>
      <c r="J7" s="66"/>
      <c r="K7" s="76"/>
      <c r="L7" s="76"/>
      <c r="M7" s="76"/>
      <c r="N7" s="76"/>
      <c r="O7" s="76"/>
    </row>
    <row r="8" spans="1:20" s="38" customFormat="1" ht="14.25">
      <c r="A8" s="39" t="s">
        <v>271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  <c r="N8" s="76"/>
      <c r="O8" s="76"/>
    </row>
    <row r="9" spans="1:20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K9" s="76"/>
      <c r="L9" s="76"/>
      <c r="M9" s="76"/>
      <c r="N9" s="76"/>
      <c r="O9" s="76"/>
    </row>
    <row r="10" spans="1:20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</row>
    <row r="11" spans="1:20" s="38" customFormat="1" ht="14.25">
      <c r="A11" s="39" t="s">
        <v>115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  <c r="K11" s="76"/>
      <c r="L11" s="76"/>
      <c r="M11" s="76"/>
      <c r="N11" s="76"/>
      <c r="O11" s="76"/>
    </row>
    <row r="12" spans="1:20" s="38" customFormat="1" ht="14.25">
      <c r="A12" s="39" t="s">
        <v>116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  <c r="K12" s="76"/>
      <c r="L12" s="76"/>
      <c r="M12" s="76"/>
      <c r="N12" s="76"/>
      <c r="O12" s="76"/>
    </row>
    <row r="13" spans="1:20" s="38" customFormat="1" ht="14.25">
      <c r="A13" s="39" t="s">
        <v>117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  <c r="K13" s="76"/>
      <c r="L13" s="76"/>
      <c r="M13" s="76"/>
      <c r="N13" s="76"/>
      <c r="O13" s="76"/>
    </row>
    <row r="14" spans="1:20" s="38" customFormat="1" ht="14.25">
      <c r="A14" s="39" t="s">
        <v>86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20" s="38" customFormat="1" ht="14.25">
      <c r="A15" s="39" t="s">
        <v>118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  <c r="K15" s="184"/>
      <c r="L15" s="184"/>
      <c r="M15" s="184"/>
      <c r="N15" s="184"/>
      <c r="O15" s="184"/>
      <c r="P15" s="184"/>
      <c r="Q15" s="184"/>
      <c r="R15" s="184"/>
      <c r="S15" s="184"/>
      <c r="T15" s="184"/>
    </row>
    <row r="16" spans="1:20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198" t="s">
        <v>316</v>
      </c>
      <c r="B17" s="198"/>
      <c r="C17" s="198"/>
      <c r="D17" s="198"/>
      <c r="E17" s="198"/>
      <c r="F17" s="198"/>
      <c r="G17" s="198"/>
      <c r="H17" s="198"/>
      <c r="I17" s="66"/>
      <c r="J17" s="66"/>
    </row>
    <row r="18" spans="1:15" ht="15.75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5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211"/>
      <c r="J19" s="211"/>
    </row>
    <row r="20" spans="1:15" ht="15">
      <c r="A20" s="41"/>
      <c r="B20" s="211"/>
      <c r="C20" s="211"/>
      <c r="D20" s="211"/>
      <c r="E20" s="211"/>
      <c r="F20" s="211"/>
      <c r="G20" s="41"/>
      <c r="H20" s="3" t="s">
        <v>152</v>
      </c>
      <c r="I20" s="3"/>
    </row>
    <row r="21" spans="1:15" s="38" customFormat="1" ht="15" customHeight="1">
      <c r="A21" s="240" t="s">
        <v>147</v>
      </c>
      <c r="B21" s="269"/>
      <c r="C21" s="254" t="s">
        <v>203</v>
      </c>
      <c r="D21" s="254" t="s">
        <v>148</v>
      </c>
      <c r="E21" s="254" t="s">
        <v>249</v>
      </c>
      <c r="F21" s="254" t="s">
        <v>227</v>
      </c>
      <c r="G21" s="273" t="s">
        <v>149</v>
      </c>
      <c r="H21" s="273" t="s">
        <v>150</v>
      </c>
      <c r="I21" s="81"/>
    </row>
    <row r="22" spans="1:15" s="38" customFormat="1" ht="15" customHeight="1">
      <c r="A22" s="242"/>
      <c r="B22" s="270"/>
      <c r="C22" s="267"/>
      <c r="D22" s="267"/>
      <c r="E22" s="267"/>
      <c r="F22" s="267"/>
      <c r="G22" s="274"/>
      <c r="H22" s="274"/>
      <c r="I22" s="81"/>
    </row>
    <row r="23" spans="1:15" s="38" customFormat="1" ht="90" customHeight="1">
      <c r="A23" s="244"/>
      <c r="B23" s="271"/>
      <c r="C23" s="268"/>
      <c r="D23" s="268"/>
      <c r="E23" s="268"/>
      <c r="F23" s="268"/>
      <c r="G23" s="275"/>
      <c r="H23" s="275"/>
      <c r="I23" s="81"/>
    </row>
    <row r="24" spans="1:15" s="111" customFormat="1" ht="14.25">
      <c r="A24" s="238">
        <v>-256636.37492040003</v>
      </c>
      <c r="B24" s="272"/>
      <c r="C24" s="79">
        <v>209101.95</v>
      </c>
      <c r="D24" s="79">
        <v>208137.36</v>
      </c>
      <c r="E24" s="79">
        <v>67932</v>
      </c>
      <c r="F24" s="80">
        <f>C24-D24</f>
        <v>964.59000000002561</v>
      </c>
      <c r="G24" s="80">
        <v>21659</v>
      </c>
      <c r="H24" s="109">
        <f>A24+D24+E24-G24-F24</f>
        <v>-3190.6049204000738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155"/>
    </row>
    <row r="33" spans="1:18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8" s="44" customFormat="1" ht="15" customHeight="1">
      <c r="A34" s="214" t="s">
        <v>201</v>
      </c>
      <c r="B34" s="215"/>
      <c r="C34" s="67" t="s">
        <v>365</v>
      </c>
      <c r="D34" s="68"/>
      <c r="E34" s="68"/>
      <c r="F34" s="68"/>
      <c r="G34" s="68"/>
      <c r="H34" s="113">
        <f>424+407+444+323+72+476+297</f>
        <v>2443</v>
      </c>
    </row>
    <row r="35" spans="1:18" s="44" customFormat="1" ht="15" customHeight="1">
      <c r="A35" s="216"/>
      <c r="B35" s="217"/>
      <c r="C35" s="67" t="s">
        <v>258</v>
      </c>
      <c r="D35" s="68"/>
      <c r="E35" s="68"/>
      <c r="F35" s="68"/>
      <c r="G35" s="68"/>
      <c r="H35" s="113">
        <v>4258</v>
      </c>
      <c r="L35" s="137"/>
    </row>
    <row r="36" spans="1:18" s="44" customFormat="1" ht="15" customHeight="1">
      <c r="A36" s="216"/>
      <c r="B36" s="217"/>
      <c r="C36" s="67" t="s">
        <v>161</v>
      </c>
      <c r="D36" s="68"/>
      <c r="E36" s="68"/>
      <c r="F36" s="68"/>
      <c r="G36" s="68"/>
      <c r="H36" s="113">
        <f>1128+1128</f>
        <v>2256</v>
      </c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16"/>
      <c r="B37" s="217"/>
      <c r="C37" s="67" t="s">
        <v>366</v>
      </c>
      <c r="D37" s="68"/>
      <c r="E37" s="68"/>
      <c r="F37" s="68"/>
      <c r="G37" s="68"/>
      <c r="H37" s="113">
        <f>1006+8864+2725</f>
        <v>12595</v>
      </c>
      <c r="L37" s="76"/>
      <c r="M37" s="76"/>
      <c r="N37" s="76"/>
      <c r="O37" s="76"/>
      <c r="P37" s="76"/>
      <c r="Q37" s="76"/>
      <c r="R37" s="76"/>
    </row>
    <row r="38" spans="1:18" s="44" customFormat="1" ht="15" customHeight="1">
      <c r="A38" s="216"/>
      <c r="B38" s="217"/>
      <c r="C38" s="205" t="s">
        <v>352</v>
      </c>
      <c r="D38" s="206"/>
      <c r="E38" s="206"/>
      <c r="F38" s="206"/>
      <c r="G38" s="207"/>
      <c r="H38" s="113">
        <v>107</v>
      </c>
      <c r="L38" s="76"/>
      <c r="M38" s="76"/>
      <c r="N38" s="76"/>
      <c r="O38" s="76"/>
      <c r="P38" s="76"/>
      <c r="Q38" s="76"/>
      <c r="R38" s="76"/>
    </row>
    <row r="39" spans="1:18" s="44" customFormat="1" ht="15">
      <c r="A39" s="216"/>
      <c r="B39" s="217"/>
      <c r="C39" s="151"/>
      <c r="D39" s="152"/>
      <c r="E39" s="152"/>
      <c r="F39" s="152"/>
      <c r="G39" s="153"/>
      <c r="H39" s="114">
        <f>SUM(H34:H38)</f>
        <v>21659</v>
      </c>
      <c r="L39" s="76"/>
      <c r="M39" s="76"/>
      <c r="N39" s="76"/>
      <c r="O39" s="76"/>
      <c r="P39" s="76"/>
      <c r="Q39" s="76"/>
      <c r="R39" s="76"/>
    </row>
    <row r="40" spans="1:18" s="44" customFormat="1" ht="15">
      <c r="A40" s="216"/>
      <c r="B40" s="217"/>
      <c r="C40" s="203" t="s">
        <v>370</v>
      </c>
      <c r="D40" s="204"/>
      <c r="E40" s="204"/>
      <c r="F40" s="204"/>
      <c r="G40" s="229"/>
      <c r="H40" s="114"/>
      <c r="L40" s="76"/>
      <c r="M40" s="76"/>
      <c r="N40" s="76"/>
      <c r="O40" s="76"/>
      <c r="P40" s="76"/>
      <c r="Q40" s="76"/>
      <c r="R40" s="76"/>
    </row>
    <row r="41" spans="1:18" s="44" customFormat="1" ht="15">
      <c r="A41" s="216"/>
      <c r="B41" s="217"/>
      <c r="C41" s="67" t="s">
        <v>334</v>
      </c>
      <c r="D41" s="180"/>
      <c r="E41" s="180"/>
      <c r="F41" s="180"/>
      <c r="G41" s="180"/>
      <c r="H41" s="113">
        <f>64790+17050+15500+12090</f>
        <v>109430</v>
      </c>
      <c r="L41" s="76"/>
      <c r="M41" s="76"/>
      <c r="N41" s="76"/>
      <c r="O41" s="76"/>
      <c r="P41" s="76"/>
      <c r="Q41" s="76"/>
      <c r="R41" s="76"/>
    </row>
    <row r="42" spans="1:18" s="44" customFormat="1" ht="15">
      <c r="A42" s="216"/>
      <c r="B42" s="217"/>
      <c r="C42" s="67" t="s">
        <v>367</v>
      </c>
      <c r="D42" s="180"/>
      <c r="E42" s="180"/>
      <c r="F42" s="180"/>
      <c r="G42" s="180"/>
      <c r="H42" s="113">
        <f>2453+8836+416</f>
        <v>11705</v>
      </c>
      <c r="L42" s="76"/>
      <c r="M42" s="76"/>
      <c r="N42" s="76"/>
      <c r="O42" s="76"/>
      <c r="P42" s="76"/>
      <c r="Q42" s="76"/>
      <c r="R42" s="76"/>
    </row>
    <row r="43" spans="1:18" s="44" customFormat="1" ht="15">
      <c r="A43" s="216"/>
      <c r="B43" s="217"/>
      <c r="C43" s="67" t="s">
        <v>170</v>
      </c>
      <c r="D43" s="180"/>
      <c r="E43" s="180"/>
      <c r="F43" s="180"/>
      <c r="G43" s="180"/>
      <c r="H43" s="113">
        <f>35046+35046+2921+2921+32191</f>
        <v>108125</v>
      </c>
      <c r="K43" s="183"/>
      <c r="L43" s="76"/>
      <c r="M43" s="76"/>
      <c r="N43" s="76"/>
      <c r="O43" s="76"/>
      <c r="P43" s="76"/>
      <c r="Q43" s="76"/>
      <c r="R43" s="76"/>
    </row>
    <row r="44" spans="1:18" s="44" customFormat="1" ht="15">
      <c r="A44" s="216"/>
      <c r="B44" s="217"/>
      <c r="C44" s="67" t="s">
        <v>368</v>
      </c>
      <c r="D44" s="180"/>
      <c r="E44" s="180"/>
      <c r="F44" s="180"/>
      <c r="G44" s="180"/>
      <c r="H44" s="113">
        <f>7757+1099+1409</f>
        <v>10265</v>
      </c>
      <c r="L44" s="76"/>
      <c r="M44" s="76"/>
      <c r="N44" s="76"/>
      <c r="O44" s="76"/>
      <c r="P44" s="76"/>
      <c r="Q44" s="76"/>
      <c r="R44" s="76"/>
    </row>
    <row r="45" spans="1:18" s="44" customFormat="1" ht="14.25">
      <c r="A45" s="218"/>
      <c r="B45" s="219"/>
      <c r="C45" s="67" t="s">
        <v>258</v>
      </c>
      <c r="D45" s="68"/>
      <c r="E45" s="68"/>
      <c r="F45" s="68"/>
      <c r="G45" s="68"/>
      <c r="H45" s="113">
        <f>19000+7438+7903+9107+5815</f>
        <v>49263</v>
      </c>
      <c r="L45" s="76"/>
      <c r="M45" s="76"/>
      <c r="N45" s="76"/>
      <c r="O45" s="76"/>
      <c r="P45" s="76"/>
      <c r="Q45" s="76"/>
      <c r="R45" s="76"/>
    </row>
    <row r="46" spans="1:18" s="44" customFormat="1" ht="15.75">
      <c r="A46" s="78"/>
      <c r="B46" s="78"/>
      <c r="C46" s="49"/>
      <c r="D46" s="49"/>
      <c r="E46" s="49"/>
      <c r="F46" s="49"/>
      <c r="G46" s="49"/>
      <c r="H46" s="49"/>
      <c r="L46" s="133"/>
    </row>
    <row r="47" spans="1:18" ht="42.75" customHeight="1">
      <c r="A47" s="198" t="s">
        <v>317</v>
      </c>
      <c r="B47" s="198"/>
      <c r="C47" s="198"/>
      <c r="D47" s="198"/>
      <c r="E47" s="198"/>
      <c r="F47" s="198"/>
      <c r="G47" s="198"/>
      <c r="H47" s="198"/>
      <c r="I47" s="66"/>
      <c r="J47" s="66"/>
    </row>
    <row r="48" spans="1:18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21" ht="33" customHeight="1">
      <c r="A49" s="201" t="s">
        <v>371</v>
      </c>
      <c r="B49" s="201"/>
      <c r="C49" s="201"/>
      <c r="D49" s="201"/>
      <c r="E49" s="201"/>
      <c r="F49" s="201"/>
      <c r="G49" s="201"/>
      <c r="H49" s="201"/>
      <c r="I49" s="103"/>
      <c r="J49" s="103"/>
    </row>
    <row r="50" spans="1:21" ht="15">
      <c r="A50" s="47"/>
      <c r="B50" s="47"/>
      <c r="C50" s="47"/>
      <c r="D50" s="47"/>
      <c r="E50" s="47"/>
      <c r="F50" s="47"/>
      <c r="G50" s="47"/>
      <c r="H50" s="70" t="s">
        <v>159</v>
      </c>
      <c r="J50" s="47"/>
    </row>
    <row r="51" spans="1:21" ht="15.75">
      <c r="A51" s="230" t="s">
        <v>18</v>
      </c>
      <c r="B51" s="232"/>
      <c r="C51" s="230" t="s">
        <v>369</v>
      </c>
      <c r="D51" s="231"/>
      <c r="E51" s="231"/>
      <c r="F51" s="231"/>
      <c r="G51" s="232"/>
      <c r="H51" s="46" t="s">
        <v>158</v>
      </c>
      <c r="I51" s="47"/>
      <c r="J51" s="47"/>
    </row>
    <row r="52" spans="1:21" ht="15" customHeight="1">
      <c r="A52" s="214" t="s">
        <v>201</v>
      </c>
      <c r="B52" s="215"/>
      <c r="C52" s="205" t="s">
        <v>364</v>
      </c>
      <c r="D52" s="206"/>
      <c r="E52" s="206"/>
      <c r="F52" s="206"/>
      <c r="G52" s="207"/>
      <c r="H52" s="87">
        <f>752+735+438+370+433+194+498+848+861</f>
        <v>5129</v>
      </c>
      <c r="I52" s="47"/>
      <c r="J52" s="47"/>
    </row>
    <row r="53" spans="1:21" ht="15" customHeight="1">
      <c r="A53" s="216"/>
      <c r="B53" s="217"/>
      <c r="C53" s="205" t="s">
        <v>323</v>
      </c>
      <c r="D53" s="206"/>
      <c r="E53" s="206"/>
      <c r="F53" s="206"/>
      <c r="G53" s="207"/>
      <c r="H53" s="87">
        <f>611+611</f>
        <v>1222</v>
      </c>
      <c r="I53" s="47"/>
      <c r="J53" s="47"/>
    </row>
    <row r="54" spans="1:21" ht="15" customHeight="1">
      <c r="A54" s="216"/>
      <c r="B54" s="217"/>
      <c r="C54" s="67" t="s">
        <v>133</v>
      </c>
      <c r="D54" s="89"/>
      <c r="E54" s="89"/>
      <c r="F54" s="89"/>
      <c r="G54" s="90"/>
      <c r="H54" s="87">
        <f>(1.45*302.76)*12+((1.2*1445)+(1.44*1445))*2</f>
        <v>12897.624</v>
      </c>
      <c r="I54" s="47"/>
      <c r="J54" s="47"/>
      <c r="K54" s="47"/>
      <c r="L54" s="47"/>
    </row>
    <row r="55" spans="1:21" ht="15">
      <c r="A55" s="216"/>
      <c r="B55" s="217"/>
      <c r="C55" s="204" t="s">
        <v>370</v>
      </c>
      <c r="D55" s="204"/>
      <c r="E55" s="204"/>
      <c r="F55" s="204"/>
      <c r="G55" s="229"/>
      <c r="H55" s="87"/>
      <c r="I55" s="47"/>
      <c r="J55" s="47"/>
    </row>
    <row r="56" spans="1:21" ht="14.25">
      <c r="A56" s="218"/>
      <c r="B56" s="219"/>
      <c r="C56" s="192" t="s">
        <v>160</v>
      </c>
      <c r="D56" s="193"/>
      <c r="E56" s="193"/>
      <c r="F56" s="193"/>
      <c r="G56" s="194"/>
      <c r="H56" s="72">
        <v>11432.24</v>
      </c>
      <c r="I56" s="36"/>
      <c r="J56" s="36"/>
      <c r="M56" s="25"/>
    </row>
    <row r="57" spans="1:21">
      <c r="A57" s="1"/>
      <c r="B57" s="1"/>
      <c r="C57" s="1"/>
      <c r="D57" s="1"/>
      <c r="E57" s="36"/>
      <c r="F57" s="36"/>
      <c r="G57" s="36"/>
      <c r="H57" s="36"/>
      <c r="I57" s="36"/>
      <c r="J57" s="36"/>
    </row>
    <row r="58" spans="1:21">
      <c r="A58" s="76" t="s">
        <v>119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21" ht="18" customHeight="1">
      <c r="A59" s="188" t="s">
        <v>17</v>
      </c>
      <c r="B59" s="188"/>
      <c r="C59" s="188"/>
      <c r="D59" s="188"/>
      <c r="E59" s="188"/>
      <c r="F59" s="188"/>
      <c r="G59" s="188"/>
      <c r="H59" s="188"/>
      <c r="I59" s="30"/>
      <c r="J59" s="30"/>
    </row>
    <row r="60" spans="1:21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21" ht="15.75">
      <c r="A61" s="199" t="s">
        <v>15</v>
      </c>
      <c r="B61" s="199"/>
      <c r="C61" s="199"/>
      <c r="D61" s="199"/>
      <c r="E61" s="199"/>
      <c r="F61" s="199"/>
      <c r="G61" s="199"/>
      <c r="H61" s="199"/>
      <c r="I61" s="48"/>
      <c r="J61" s="48"/>
    </row>
    <row r="62" spans="1:21" ht="15.75">
      <c r="A62" s="14"/>
      <c r="B62" s="14"/>
      <c r="C62" s="14"/>
      <c r="D62" s="14"/>
      <c r="E62" s="14"/>
      <c r="F62" s="14"/>
      <c r="G62" s="14"/>
      <c r="H62" s="70" t="s">
        <v>165</v>
      </c>
      <c r="J62" s="1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</row>
    <row r="63" spans="1:21" ht="15.75">
      <c r="A63" s="233" t="s">
        <v>16</v>
      </c>
      <c r="B63" s="233"/>
      <c r="C63" s="233"/>
      <c r="D63" s="233"/>
      <c r="E63" s="233"/>
      <c r="F63" s="233"/>
      <c r="G63" s="234"/>
      <c r="H63" s="73">
        <f>SUM(H76:H87)+H65+H71</f>
        <v>2102584.9560684394</v>
      </c>
      <c r="I63" s="71"/>
      <c r="J63" s="71"/>
    </row>
    <row r="64" spans="1:21" ht="15">
      <c r="A64" s="50" t="s">
        <v>4</v>
      </c>
      <c r="B64" s="226" t="s">
        <v>5</v>
      </c>
      <c r="C64" s="227"/>
      <c r="D64" s="227"/>
      <c r="E64" s="227"/>
      <c r="F64" s="227"/>
      <c r="G64" s="228"/>
      <c r="H64" s="74" t="s">
        <v>6</v>
      </c>
      <c r="I64" s="52"/>
      <c r="K64" s="76"/>
      <c r="L64" s="76"/>
      <c r="M64" s="76"/>
      <c r="N64" s="76"/>
      <c r="O64" s="76"/>
      <c r="P64" s="76"/>
    </row>
    <row r="65" spans="1:16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SUM(H66:H70)</f>
        <v>43480.601999202096</v>
      </c>
      <c r="I65" s="41"/>
      <c r="K65" s="128">
        <f>Основное!$C$18*Основное!K35</f>
        <v>25681.601999202096</v>
      </c>
      <c r="L65" s="76"/>
      <c r="M65" s="76"/>
      <c r="N65" s="76"/>
      <c r="O65" s="76"/>
      <c r="P65" s="76"/>
    </row>
    <row r="66" spans="1:16" ht="15">
      <c r="A66" s="51"/>
      <c r="B66" s="67" t="s">
        <v>206</v>
      </c>
      <c r="C66" s="68"/>
      <c r="D66" s="68"/>
      <c r="E66" s="68"/>
      <c r="F66" s="68"/>
      <c r="G66" s="68"/>
      <c r="H66" s="72">
        <f>190+169+141+190+36+242+164</f>
        <v>1132</v>
      </c>
      <c r="I66" s="41"/>
      <c r="K66" s="76"/>
      <c r="L66" s="76"/>
      <c r="M66" s="76"/>
      <c r="N66" s="76"/>
      <c r="O66" s="76"/>
      <c r="P66" s="76"/>
    </row>
    <row r="67" spans="1:16" ht="15">
      <c r="A67" s="51"/>
      <c r="B67" s="205" t="s">
        <v>338</v>
      </c>
      <c r="C67" s="206"/>
      <c r="D67" s="206"/>
      <c r="E67" s="206"/>
      <c r="F67" s="206"/>
      <c r="G67" s="207"/>
      <c r="H67" s="72">
        <f>808+8800+371+371+1850+1</f>
        <v>12201</v>
      </c>
      <c r="I67" s="41"/>
      <c r="K67" s="76"/>
      <c r="L67" s="76"/>
      <c r="M67" s="76"/>
      <c r="N67" s="76"/>
      <c r="O67" s="76"/>
      <c r="P67" s="76"/>
    </row>
    <row r="68" spans="1:16" ht="15">
      <c r="A68" s="51"/>
      <c r="B68" s="67" t="s">
        <v>214</v>
      </c>
      <c r="C68" s="68"/>
      <c r="D68" s="68"/>
      <c r="E68" s="68"/>
      <c r="F68" s="68"/>
      <c r="G68" s="68"/>
      <c r="H68" s="72">
        <v>2152</v>
      </c>
      <c r="I68" s="41"/>
      <c r="K68" s="76"/>
      <c r="L68" s="76"/>
      <c r="M68" s="76"/>
      <c r="N68" s="76"/>
      <c r="O68" s="76"/>
      <c r="P68" s="76"/>
    </row>
    <row r="69" spans="1:16" ht="15">
      <c r="A69" s="51"/>
      <c r="B69" s="67" t="s">
        <v>209</v>
      </c>
      <c r="C69" s="68"/>
      <c r="D69" s="68"/>
      <c r="E69" s="68"/>
      <c r="F69" s="68"/>
      <c r="G69" s="68"/>
      <c r="H69" s="72">
        <f>281+333+204+136+433+61+163+345+358</f>
        <v>2314</v>
      </c>
      <c r="I69" s="41"/>
      <c r="K69" s="76"/>
      <c r="L69" s="76"/>
      <c r="M69" s="76"/>
      <c r="N69" s="76"/>
      <c r="O69" s="76"/>
      <c r="P69" s="76"/>
    </row>
    <row r="70" spans="1:16" ht="48" customHeight="1">
      <c r="A70" s="51"/>
      <c r="B70" s="222" t="s">
        <v>229</v>
      </c>
      <c r="C70" s="223"/>
      <c r="D70" s="223"/>
      <c r="E70" s="223"/>
      <c r="F70" s="223"/>
      <c r="G70" s="223"/>
      <c r="H70" s="72">
        <f>K65</f>
        <v>25681.601999202096</v>
      </c>
      <c r="I70" s="41"/>
      <c r="K70" s="76"/>
      <c r="L70" s="76"/>
      <c r="M70" s="76"/>
      <c r="N70" s="76"/>
      <c r="O70" s="76"/>
      <c r="P70" s="76"/>
    </row>
    <row r="71" spans="1:16" ht="15.75">
      <c r="A71" s="51" t="s">
        <v>9</v>
      </c>
      <c r="B71" s="67" t="s">
        <v>139</v>
      </c>
      <c r="C71" s="68"/>
      <c r="D71" s="68"/>
      <c r="E71" s="68"/>
      <c r="F71" s="68"/>
      <c r="G71" s="68"/>
      <c r="H71" s="86">
        <f>SUM(H72:H75)</f>
        <v>33507.066285444096</v>
      </c>
      <c r="I71" s="41"/>
      <c r="K71" s="76"/>
      <c r="L71" s="76"/>
      <c r="M71" s="76"/>
      <c r="N71" s="76"/>
      <c r="O71" s="76"/>
      <c r="P71" s="76"/>
    </row>
    <row r="72" spans="1:16" ht="15">
      <c r="A72" s="51"/>
      <c r="B72" s="67" t="s">
        <v>216</v>
      </c>
      <c r="C72" s="68"/>
      <c r="D72" s="68"/>
      <c r="E72" s="68"/>
      <c r="F72" s="68"/>
      <c r="G72" s="68"/>
      <c r="H72" s="72">
        <f>750+750</f>
        <v>1500</v>
      </c>
      <c r="I72" s="41"/>
    </row>
    <row r="73" spans="1:16" ht="15">
      <c r="A73" s="51"/>
      <c r="B73" s="192" t="s">
        <v>274</v>
      </c>
      <c r="C73" s="193"/>
      <c r="D73" s="193"/>
      <c r="E73" s="193"/>
      <c r="F73" s="193"/>
      <c r="G73" s="193"/>
      <c r="H73" s="72">
        <f>Основное!$C$18*Основное!K36</f>
        <v>12258.247355083706</v>
      </c>
      <c r="I73" s="41"/>
    </row>
    <row r="74" spans="1:16" ht="15">
      <c r="A74" s="51"/>
      <c r="B74" s="154" t="s">
        <v>356</v>
      </c>
      <c r="C74" s="89"/>
      <c r="D74" s="89"/>
      <c r="E74" s="89"/>
      <c r="F74" s="89"/>
      <c r="G74" s="89"/>
      <c r="H74" s="72">
        <f>Основное!$C$18*Основное!O36</f>
        <v>11767.917460880359</v>
      </c>
      <c r="I74" s="41"/>
    </row>
    <row r="75" spans="1:16" ht="15">
      <c r="A75" s="51"/>
      <c r="B75" s="67" t="s">
        <v>275</v>
      </c>
      <c r="C75" s="156"/>
      <c r="D75" s="156"/>
      <c r="E75" s="156"/>
      <c r="F75" s="156"/>
      <c r="G75" s="156"/>
      <c r="H75" s="72">
        <f>Основное!$C$18*Основное!M36</f>
        <v>7980.9014694800308</v>
      </c>
      <c r="I75" s="41"/>
    </row>
    <row r="76" spans="1:16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Основное!$C$18*Основное!H38</f>
        <v>86443.856279182743</v>
      </c>
      <c r="I76" s="41"/>
    </row>
    <row r="77" spans="1:16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Основное!$C$18*Основное!H40</f>
        <v>297666.96836074296</v>
      </c>
      <c r="I77" s="41"/>
    </row>
    <row r="78" spans="1:16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Основное!$C$18*Основное!H41</f>
        <v>20782.267426525999</v>
      </c>
      <c r="I78" s="41"/>
    </row>
    <row r="79" spans="1:16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Основное!$C$18*Основное!H42</f>
        <v>142490.23239477593</v>
      </c>
      <c r="I79" s="41"/>
    </row>
    <row r="80" spans="1:16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Основное!$C$18*Основное!H43</f>
        <v>355294.50189687783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Основное!$C$18*Основное!H44</f>
        <v>73717.50036339894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Основное!$C$18*Основное!H45</f>
        <v>12345.880782983881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Основное!$C$18*Основное!H46</f>
        <v>20178.483540844751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Основное!$C$18*Основное!H47</f>
        <v>809158.19672904024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Основное!$C$18*Основное!H48</f>
        <v>163467.275547361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Основное!$C$18*Основное!H49</f>
        <v>25505.187562798295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Основное!$C$18*Основное!H50</f>
        <v>18546.936899260458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3" t="s">
        <v>273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3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3" s="44" customFormat="1" ht="15.75">
      <c r="A91" s="212" t="s">
        <v>276</v>
      </c>
      <c r="B91" s="212"/>
      <c r="C91" s="212"/>
      <c r="D91" s="212"/>
      <c r="E91" s="212"/>
      <c r="F91" s="212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162</v>
      </c>
      <c r="H92" s="53"/>
      <c r="I92" s="53"/>
      <c r="J92" s="53"/>
    </row>
    <row r="93" spans="1:13" s="44" customFormat="1" ht="34.5" customHeight="1">
      <c r="A93" s="127" t="s">
        <v>231</v>
      </c>
      <c r="B93" s="127" t="s">
        <v>270</v>
      </c>
      <c r="C93" s="96" t="s">
        <v>164</v>
      </c>
      <c r="D93" s="146" t="s">
        <v>243</v>
      </c>
      <c r="E93" s="146" t="s">
        <v>269</v>
      </c>
      <c r="F93" s="99" t="s">
        <v>211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12960</v>
      </c>
      <c r="B94" s="95">
        <v>14172</v>
      </c>
      <c r="C94" s="101">
        <v>12000</v>
      </c>
      <c r="D94" s="101">
        <v>16800</v>
      </c>
      <c r="E94" s="101">
        <v>12000</v>
      </c>
      <c r="F94" s="101">
        <f>SUM(A94:E94)</f>
        <v>67932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5.25" customHeight="1">
      <c r="A96" s="191" t="s">
        <v>373</v>
      </c>
      <c r="B96" s="191"/>
      <c r="C96" s="191"/>
      <c r="D96" s="191"/>
      <c r="E96" s="191"/>
      <c r="F96" s="191"/>
      <c r="G96" s="191"/>
      <c r="H96" s="191"/>
      <c r="I96" s="57"/>
      <c r="J96" s="57"/>
      <c r="K96" s="57"/>
      <c r="L96" s="57"/>
      <c r="M96" s="57"/>
    </row>
    <row r="97" spans="1:16" ht="62.25" customHeight="1">
      <c r="A97" s="189" t="s">
        <v>374</v>
      </c>
      <c r="B97" s="189"/>
      <c r="C97" s="189"/>
      <c r="D97" s="189"/>
      <c r="E97" s="189"/>
      <c r="F97" s="189"/>
      <c r="G97" s="189"/>
      <c r="H97" s="189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5" t="s">
        <v>70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5" t="s">
        <v>143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6" t="s">
        <v>144</v>
      </c>
      <c r="B101" s="186"/>
      <c r="C101" s="186"/>
      <c r="D101" s="186"/>
      <c r="E101" s="186"/>
      <c r="F101" s="186"/>
      <c r="G101" s="186"/>
      <c r="H101" s="186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7" t="s">
        <v>197</v>
      </c>
      <c r="B102" s="187"/>
      <c r="C102" s="187"/>
      <c r="D102" s="187"/>
      <c r="E102" s="187"/>
      <c r="F102" s="187"/>
      <c r="G102" s="187"/>
      <c r="H102" s="187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5" t="s">
        <v>167</v>
      </c>
      <c r="B103" s="195"/>
      <c r="C103" s="195"/>
      <c r="D103" s="195"/>
      <c r="E103" s="195"/>
      <c r="F103" s="195"/>
      <c r="G103" s="195"/>
      <c r="H103" s="195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52:B56"/>
    <mergeCell ref="C38:G38"/>
    <mergeCell ref="C40:G40"/>
    <mergeCell ref="G21:G23"/>
    <mergeCell ref="I19:J19"/>
    <mergeCell ref="B20:F20"/>
    <mergeCell ref="H21:H23"/>
    <mergeCell ref="K62:U62"/>
    <mergeCell ref="A63:G63"/>
    <mergeCell ref="A34:B45"/>
    <mergeCell ref="A33:B33"/>
    <mergeCell ref="C33:G33"/>
    <mergeCell ref="C55:G55"/>
    <mergeCell ref="A19:H19"/>
    <mergeCell ref="E5:H7"/>
    <mergeCell ref="A59:H59"/>
    <mergeCell ref="A31:H31"/>
    <mergeCell ref="C32:D32"/>
    <mergeCell ref="K15:T15"/>
    <mergeCell ref="A21:B23"/>
    <mergeCell ref="C21:C23"/>
    <mergeCell ref="A24:B24"/>
    <mergeCell ref="F21:F23"/>
    <mergeCell ref="A28:H28"/>
    <mergeCell ref="E32:F32"/>
    <mergeCell ref="A102:H102"/>
    <mergeCell ref="A47:H47"/>
    <mergeCell ref="A89:H89"/>
    <mergeCell ref="A1:H1"/>
    <mergeCell ref="A2:H2"/>
    <mergeCell ref="A3:H3"/>
    <mergeCell ref="A17:H17"/>
    <mergeCell ref="B67:G67"/>
    <mergeCell ref="A51:B51"/>
    <mergeCell ref="C51:G51"/>
    <mergeCell ref="B90:H90"/>
    <mergeCell ref="B73:G73"/>
    <mergeCell ref="A103:H103"/>
    <mergeCell ref="A96:H96"/>
    <mergeCell ref="A97:H97"/>
    <mergeCell ref="A99:H99"/>
    <mergeCell ref="A100:H100"/>
    <mergeCell ref="B64:G64"/>
    <mergeCell ref="A101:H101"/>
    <mergeCell ref="A61:H61"/>
    <mergeCell ref="A49:H49"/>
    <mergeCell ref="C53:G53"/>
    <mergeCell ref="D21:D23"/>
    <mergeCell ref="E21:E23"/>
    <mergeCell ref="C52:G52"/>
    <mergeCell ref="C56:G56"/>
    <mergeCell ref="A91:F91"/>
    <mergeCell ref="B70:G70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121</v>
      </c>
      <c r="I1" s="11" t="s">
        <v>122</v>
      </c>
      <c r="J1" s="15" t="s">
        <v>123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137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121</v>
      </c>
      <c r="J16" s="11" t="s">
        <v>122</v>
      </c>
      <c r="K16" s="15" t="s">
        <v>123</v>
      </c>
    </row>
    <row r="17" spans="1:14">
      <c r="G17" s="18">
        <v>1</v>
      </c>
      <c r="H17" s="16" t="s">
        <v>141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142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</row>
    <row r="2" spans="1:15" ht="18">
      <c r="A2" s="196" t="s">
        <v>168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</row>
    <row r="3" spans="1:15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200" t="s">
        <v>284</v>
      </c>
      <c r="F5" s="200"/>
      <c r="G5" s="200"/>
      <c r="H5" s="200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5" s="38" customFormat="1" ht="27" customHeight="1">
      <c r="A7" s="77" t="s">
        <v>233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5" s="38" customFormat="1" ht="14.25" customHeight="1">
      <c r="A8" s="39" t="s">
        <v>232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8" t="s">
        <v>285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L20" s="42"/>
      <c r="M20" s="42"/>
      <c r="N20" s="43"/>
    </row>
    <row r="21" spans="1:15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40" t="s">
        <v>227</v>
      </c>
      <c r="G21" s="235" t="s">
        <v>149</v>
      </c>
      <c r="H21" s="221" t="s">
        <v>150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5" s="38" customFormat="1" ht="115.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5" s="38" customFormat="1" ht="14.25">
      <c r="A24" s="238">
        <v>140752.70256571998</v>
      </c>
      <c r="B24" s="23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5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5" s="44" customFormat="1" ht="15" customHeight="1">
      <c r="A34" s="214" t="s">
        <v>169</v>
      </c>
      <c r="B34" s="215"/>
      <c r="C34" s="67" t="s">
        <v>324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6"/>
      <c r="B35" s="217"/>
      <c r="C35" s="67" t="s">
        <v>318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6"/>
      <c r="B36" s="217"/>
      <c r="C36" s="177" t="s">
        <v>258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6"/>
      <c r="B37" s="217"/>
      <c r="C37" s="67" t="s">
        <v>261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6"/>
      <c r="B38" s="217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6"/>
      <c r="B39" s="217"/>
      <c r="C39" s="203" t="s">
        <v>370</v>
      </c>
      <c r="D39" s="204"/>
      <c r="E39" s="204"/>
      <c r="F39" s="204"/>
      <c r="G39" s="229"/>
      <c r="H39" s="87"/>
    </row>
    <row r="40" spans="1:15" s="44" customFormat="1" ht="15" customHeight="1">
      <c r="A40" s="216"/>
      <c r="B40" s="217"/>
      <c r="C40" s="208" t="s">
        <v>258</v>
      </c>
      <c r="D40" s="209"/>
      <c r="E40" s="209"/>
      <c r="F40" s="209"/>
      <c r="G40" s="210"/>
      <c r="H40" s="87">
        <f>5758+807+8615</f>
        <v>15180</v>
      </c>
    </row>
    <row r="41" spans="1:15" s="44" customFormat="1" ht="15" customHeight="1">
      <c r="A41" s="216"/>
      <c r="B41" s="217"/>
      <c r="C41" s="67" t="s">
        <v>225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8"/>
      <c r="B42" s="219"/>
      <c r="C42" s="67" t="s">
        <v>215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8" t="s">
        <v>288</v>
      </c>
      <c r="B44" s="198"/>
      <c r="C44" s="198"/>
      <c r="D44" s="198"/>
      <c r="E44" s="198"/>
      <c r="F44" s="198"/>
      <c r="G44" s="198"/>
      <c r="H44" s="198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01" t="s">
        <v>371</v>
      </c>
      <c r="B46" s="201"/>
      <c r="C46" s="201"/>
      <c r="D46" s="201"/>
      <c r="E46" s="201"/>
      <c r="F46" s="201"/>
      <c r="G46" s="201"/>
      <c r="H46" s="201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159</v>
      </c>
      <c r="I47" s="70"/>
      <c r="J47" s="47"/>
      <c r="L47" s="47"/>
      <c r="M47" s="47"/>
      <c r="N47" s="47"/>
      <c r="O47" s="47"/>
    </row>
    <row r="48" spans="1:15" ht="15.75">
      <c r="A48" s="230" t="s">
        <v>18</v>
      </c>
      <c r="B48" s="232"/>
      <c r="C48" s="230" t="s">
        <v>369</v>
      </c>
      <c r="D48" s="231"/>
      <c r="E48" s="231"/>
      <c r="F48" s="231"/>
      <c r="G48" s="232"/>
      <c r="H48" s="46" t="s">
        <v>158</v>
      </c>
      <c r="I48" s="47"/>
      <c r="J48" s="47"/>
      <c r="K48" s="47"/>
    </row>
    <row r="49" spans="1:12" ht="15" customHeight="1">
      <c r="A49" s="214" t="s">
        <v>169</v>
      </c>
      <c r="B49" s="215"/>
      <c r="C49" s="205" t="s">
        <v>208</v>
      </c>
      <c r="D49" s="206"/>
      <c r="E49" s="206"/>
      <c r="F49" s="206"/>
      <c r="G49" s="207"/>
      <c r="H49" s="87">
        <f>388+201+1339+49</f>
        <v>1977</v>
      </c>
      <c r="I49" s="47"/>
      <c r="J49" s="47"/>
      <c r="K49" s="47"/>
    </row>
    <row r="50" spans="1:12" ht="15" customHeight="1">
      <c r="A50" s="216"/>
      <c r="B50" s="217"/>
      <c r="C50" s="205" t="s">
        <v>320</v>
      </c>
      <c r="D50" s="206"/>
      <c r="E50" s="206"/>
      <c r="F50" s="206"/>
      <c r="G50" s="207"/>
      <c r="H50" s="87">
        <v>394</v>
      </c>
      <c r="I50" s="47"/>
      <c r="J50" s="47"/>
      <c r="K50" s="47"/>
    </row>
    <row r="51" spans="1:12" ht="15" customHeight="1">
      <c r="A51" s="216"/>
      <c r="B51" s="217"/>
      <c r="C51" s="205" t="s">
        <v>323</v>
      </c>
      <c r="D51" s="206"/>
      <c r="E51" s="206"/>
      <c r="F51" s="206"/>
      <c r="G51" s="207"/>
      <c r="H51" s="87">
        <f>435+435</f>
        <v>870</v>
      </c>
      <c r="I51" s="47"/>
      <c r="J51" s="47"/>
      <c r="K51" s="47"/>
    </row>
    <row r="52" spans="1:12" ht="15" customHeight="1">
      <c r="A52" s="216"/>
      <c r="B52" s="217"/>
      <c r="C52" s="67" t="s">
        <v>133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6"/>
      <c r="B53" s="217"/>
      <c r="C53" s="203" t="s">
        <v>370</v>
      </c>
      <c r="D53" s="204"/>
      <c r="E53" s="204"/>
      <c r="F53" s="204"/>
      <c r="G53" s="229"/>
      <c r="H53" s="105"/>
      <c r="I53" s="47"/>
      <c r="J53" s="47"/>
      <c r="K53" s="47"/>
    </row>
    <row r="54" spans="1:12" ht="14.25">
      <c r="A54" s="218"/>
      <c r="B54" s="219"/>
      <c r="C54" s="192" t="s">
        <v>160</v>
      </c>
      <c r="D54" s="193"/>
      <c r="E54" s="193"/>
      <c r="F54" s="193"/>
      <c r="G54" s="194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8" t="s">
        <v>17</v>
      </c>
      <c r="B57" s="188"/>
      <c r="C57" s="188"/>
      <c r="D57" s="188"/>
      <c r="E57" s="188"/>
      <c r="F57" s="188"/>
      <c r="G57" s="188"/>
      <c r="H57" s="188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199" t="s">
        <v>15</v>
      </c>
      <c r="B59" s="199"/>
      <c r="C59" s="199"/>
      <c r="D59" s="199"/>
      <c r="E59" s="199"/>
      <c r="F59" s="199"/>
      <c r="G59" s="199"/>
      <c r="H59" s="199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165</v>
      </c>
      <c r="I60" s="70"/>
      <c r="J60" s="14"/>
    </row>
    <row r="61" spans="1:12" ht="15.75">
      <c r="A61" s="233" t="s">
        <v>16</v>
      </c>
      <c r="B61" s="233"/>
      <c r="C61" s="233"/>
      <c r="D61" s="233"/>
      <c r="E61" s="233"/>
      <c r="F61" s="233"/>
      <c r="G61" s="234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6" t="s">
        <v>5</v>
      </c>
      <c r="C62" s="227"/>
      <c r="D62" s="227"/>
      <c r="E62" s="227"/>
      <c r="F62" s="227"/>
      <c r="G62" s="228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206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319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214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209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2" t="s">
        <v>229</v>
      </c>
      <c r="C68" s="223"/>
      <c r="D68" s="223"/>
      <c r="E68" s="223"/>
      <c r="F68" s="223"/>
      <c r="G68" s="223"/>
      <c r="H68" s="72">
        <f>K63</f>
        <v>8403.7471075845569</v>
      </c>
      <c r="I68" s="41"/>
    </row>
    <row r="69" spans="1:9" ht="15.75">
      <c r="A69" s="51" t="s">
        <v>9</v>
      </c>
      <c r="B69" s="67" t="s">
        <v>139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192" t="s">
        <v>274</v>
      </c>
      <c r="C70" s="193"/>
      <c r="D70" s="193"/>
      <c r="E70" s="193"/>
      <c r="F70" s="193"/>
      <c r="G70" s="193"/>
      <c r="H70" s="72">
        <f>Основное!$C$2*Основное!K36</f>
        <v>4011.2455117691384</v>
      </c>
      <c r="I70" s="41"/>
    </row>
    <row r="71" spans="1:9" ht="15">
      <c r="A71" s="51"/>
      <c r="B71" s="67" t="s">
        <v>275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356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192" t="s">
        <v>321</v>
      </c>
      <c r="C73" s="193"/>
      <c r="D73" s="193"/>
      <c r="E73" s="193"/>
      <c r="F73" s="193"/>
      <c r="G73" s="194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173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135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140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132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138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131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125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372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3" t="s">
        <v>230</v>
      </c>
      <c r="B87" s="213"/>
      <c r="C87" s="213"/>
      <c r="D87" s="213"/>
      <c r="E87" s="213"/>
      <c r="F87" s="213"/>
      <c r="G87" s="213"/>
      <c r="H87" s="213"/>
      <c r="I87" s="83"/>
      <c r="J87" s="83"/>
    </row>
    <row r="88" spans="1:15" s="44" customFormat="1">
      <c r="A88" s="21"/>
      <c r="B88" s="190"/>
      <c r="C88" s="190"/>
      <c r="D88" s="190"/>
      <c r="E88" s="190"/>
      <c r="F88" s="190"/>
      <c r="G88" s="190"/>
      <c r="H88" s="190"/>
      <c r="I88" s="53"/>
      <c r="J88" s="53"/>
    </row>
    <row r="89" spans="1:15" s="44" customFormat="1" ht="15.75">
      <c r="A89" s="212" t="s">
        <v>276</v>
      </c>
      <c r="B89" s="212"/>
      <c r="C89" s="212"/>
      <c r="D89" s="212"/>
      <c r="E89" s="212"/>
      <c r="F89" s="212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162</v>
      </c>
      <c r="G90" s="45"/>
      <c r="H90" s="53"/>
      <c r="I90" s="53"/>
      <c r="J90" s="53"/>
    </row>
    <row r="91" spans="1:15" s="44" customFormat="1" ht="34.5" customHeight="1">
      <c r="A91" s="94" t="s">
        <v>210</v>
      </c>
      <c r="B91" s="127" t="s">
        <v>231</v>
      </c>
      <c r="C91" s="91" t="s">
        <v>163</v>
      </c>
      <c r="D91" s="96" t="s">
        <v>164</v>
      </c>
      <c r="E91" s="99" t="s">
        <v>212</v>
      </c>
      <c r="F91" s="99" t="s">
        <v>211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91" t="s">
        <v>373</v>
      </c>
      <c r="B94" s="191"/>
      <c r="C94" s="191"/>
      <c r="D94" s="191"/>
      <c r="E94" s="191"/>
      <c r="F94" s="191"/>
      <c r="G94" s="191"/>
      <c r="H94" s="191"/>
      <c r="I94" s="57"/>
      <c r="J94" s="57"/>
      <c r="K94" s="57"/>
      <c r="L94" s="57"/>
    </row>
    <row r="95" spans="1:15" ht="63.75" customHeight="1">
      <c r="A95" s="189" t="s">
        <v>374</v>
      </c>
      <c r="B95" s="189"/>
      <c r="C95" s="189"/>
      <c r="D95" s="189"/>
      <c r="E95" s="189"/>
      <c r="F95" s="189"/>
      <c r="G95" s="189"/>
      <c r="H95" s="189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5" t="s">
        <v>70</v>
      </c>
      <c r="B97" s="185"/>
      <c r="C97" s="185"/>
      <c r="D97" s="185"/>
      <c r="E97" s="185"/>
      <c r="F97" s="185"/>
      <c r="G97" s="185"/>
      <c r="H97" s="185"/>
      <c r="I97" s="147"/>
      <c r="J97" s="147"/>
      <c r="K97" s="59"/>
      <c r="L97" s="59"/>
      <c r="M97" s="59"/>
      <c r="N97" s="59"/>
      <c r="O97" s="59"/>
    </row>
    <row r="98" spans="1:15" ht="15">
      <c r="A98" s="185" t="s">
        <v>143</v>
      </c>
      <c r="B98" s="185"/>
      <c r="C98" s="185"/>
      <c r="D98" s="185"/>
      <c r="E98" s="185"/>
      <c r="F98" s="185"/>
      <c r="G98" s="185"/>
      <c r="H98" s="185"/>
      <c r="I98" s="147"/>
      <c r="J98" s="147"/>
      <c r="K98" s="59"/>
      <c r="L98" s="59"/>
      <c r="M98" s="59"/>
      <c r="N98" s="59"/>
      <c r="O98" s="59"/>
    </row>
    <row r="99" spans="1:15" ht="14.25">
      <c r="A99" s="186" t="s">
        <v>144</v>
      </c>
      <c r="B99" s="186"/>
      <c r="C99" s="186"/>
      <c r="D99" s="186"/>
      <c r="E99" s="186"/>
      <c r="F99" s="186"/>
      <c r="G99" s="186"/>
      <c r="H99" s="186"/>
      <c r="I99" s="60"/>
      <c r="J99" s="60"/>
      <c r="K99" s="60"/>
      <c r="L99" s="60"/>
      <c r="M99" s="60"/>
      <c r="N99" s="60"/>
      <c r="O99" s="60"/>
    </row>
    <row r="100" spans="1:15" ht="15">
      <c r="A100" s="187" t="s">
        <v>197</v>
      </c>
      <c r="B100" s="187"/>
      <c r="C100" s="187"/>
      <c r="D100" s="187"/>
      <c r="E100" s="187"/>
      <c r="F100" s="187"/>
      <c r="G100" s="187"/>
      <c r="H100" s="187"/>
      <c r="I100" s="148"/>
      <c r="J100" s="148"/>
      <c r="K100" s="61"/>
      <c r="L100" s="61"/>
      <c r="M100" s="61"/>
      <c r="N100" s="61"/>
      <c r="O100" s="61"/>
    </row>
    <row r="101" spans="1:15" ht="15">
      <c r="A101" s="195" t="s">
        <v>167</v>
      </c>
      <c r="B101" s="195"/>
      <c r="C101" s="195"/>
      <c r="D101" s="195"/>
      <c r="E101" s="195"/>
      <c r="F101" s="195"/>
      <c r="G101" s="195"/>
      <c r="H101" s="195"/>
      <c r="I101" s="149"/>
      <c r="J101" s="149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145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00" t="s">
        <v>284</v>
      </c>
      <c r="F5" s="200"/>
      <c r="G5" s="200"/>
      <c r="H5" s="200"/>
      <c r="I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</row>
    <row r="7" spans="1:16" s="38" customFormat="1" ht="27" customHeight="1">
      <c r="A7" s="39" t="s">
        <v>234</v>
      </c>
      <c r="B7" s="39"/>
      <c r="C7" s="39"/>
      <c r="D7" s="39"/>
      <c r="E7" s="200"/>
      <c r="F7" s="200"/>
      <c r="G7" s="200"/>
      <c r="H7" s="200"/>
      <c r="I7" s="66"/>
    </row>
    <row r="8" spans="1:16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189</v>
      </c>
      <c r="F11" s="39"/>
      <c r="G11" s="39" t="s">
        <v>280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190</v>
      </c>
      <c r="F12" s="39"/>
      <c r="G12" s="39" t="s">
        <v>226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194</v>
      </c>
      <c r="F13" s="39"/>
      <c r="G13" s="39" t="s">
        <v>281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192</v>
      </c>
      <c r="F14" s="39"/>
      <c r="G14" s="39" t="s">
        <v>193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188</v>
      </c>
      <c r="F15" s="39"/>
      <c r="G15" s="39" t="s">
        <v>282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8" t="s">
        <v>289</v>
      </c>
      <c r="B17" s="198"/>
      <c r="C17" s="198"/>
      <c r="D17" s="198"/>
      <c r="E17" s="198"/>
      <c r="F17" s="198"/>
      <c r="G17" s="198"/>
      <c r="H17" s="198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40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6" s="38" customFormat="1" ht="100.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6" s="111" customFormat="1" ht="14.25">
      <c r="A24" s="238">
        <v>-69469.121943899998</v>
      </c>
      <c r="B24" s="23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 ht="11.25" customHeight="1">
      <c r="A32" s="6"/>
      <c r="B32" s="5"/>
      <c r="C32" s="224"/>
      <c r="D32" s="224"/>
      <c r="E32" s="225"/>
      <c r="F32" s="225"/>
      <c r="G32" s="5"/>
      <c r="H32" s="155" t="s">
        <v>157</v>
      </c>
      <c r="I32" s="24"/>
      <c r="J32" s="43"/>
    </row>
    <row r="33" spans="1:10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0" s="44" customFormat="1" ht="15" customHeight="1">
      <c r="A34" s="214" t="s">
        <v>155</v>
      </c>
      <c r="B34" s="215"/>
      <c r="C34" s="67" t="s">
        <v>161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6"/>
      <c r="B35" s="217"/>
      <c r="C35" s="67" t="s">
        <v>217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6"/>
      <c r="B36" s="217"/>
      <c r="C36" s="67" t="s">
        <v>325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6"/>
      <c r="B37" s="217"/>
      <c r="C37" s="67" t="s">
        <v>318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6"/>
      <c r="B38" s="217"/>
      <c r="C38" s="67" t="s">
        <v>207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6"/>
      <c r="B39" s="217"/>
      <c r="C39" s="67" t="s">
        <v>224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6"/>
      <c r="B40" s="217"/>
      <c r="C40" s="67" t="s">
        <v>170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6"/>
      <c r="B41" s="217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6"/>
      <c r="B42" s="217"/>
      <c r="C42" s="203" t="s">
        <v>375</v>
      </c>
      <c r="D42" s="204"/>
      <c r="E42" s="204"/>
      <c r="F42" s="204"/>
      <c r="G42" s="229"/>
      <c r="H42" s="114"/>
    </row>
    <row r="43" spans="1:10" s="44" customFormat="1" ht="15.75">
      <c r="A43" s="216"/>
      <c r="B43" s="217"/>
      <c r="C43" s="115" t="s">
        <v>343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6"/>
      <c r="B44" s="217"/>
      <c r="C44" s="67" t="s">
        <v>342</v>
      </c>
      <c r="D44" s="69"/>
      <c r="E44" s="69"/>
      <c r="F44" s="69"/>
      <c r="G44" s="69"/>
      <c r="H44" s="113">
        <v>416</v>
      </c>
    </row>
    <row r="45" spans="1:10" ht="14.25" customHeight="1">
      <c r="A45" s="216"/>
      <c r="B45" s="217"/>
      <c r="C45" s="67" t="s">
        <v>334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6"/>
      <c r="B46" s="217"/>
      <c r="C46" s="67" t="s">
        <v>170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8"/>
      <c r="B47" s="219"/>
      <c r="C47" s="67" t="s">
        <v>258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198" t="s">
        <v>291</v>
      </c>
      <c r="B49" s="198"/>
      <c r="C49" s="198"/>
      <c r="D49" s="198"/>
      <c r="E49" s="198"/>
      <c r="F49" s="198"/>
      <c r="G49" s="198"/>
      <c r="H49" s="198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01" t="s">
        <v>371</v>
      </c>
      <c r="B51" s="201"/>
      <c r="C51" s="201"/>
      <c r="D51" s="201"/>
      <c r="E51" s="201"/>
      <c r="F51" s="201"/>
      <c r="G51" s="201"/>
      <c r="H51" s="201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159</v>
      </c>
      <c r="I52" s="47"/>
      <c r="M52" s="47"/>
      <c r="N52" s="47"/>
      <c r="O52" s="47"/>
      <c r="P52" s="47"/>
    </row>
    <row r="53" spans="1:16" ht="15.75">
      <c r="A53" s="230" t="s">
        <v>18</v>
      </c>
      <c r="B53" s="232"/>
      <c r="C53" s="230" t="s">
        <v>376</v>
      </c>
      <c r="D53" s="231"/>
      <c r="E53" s="231"/>
      <c r="F53" s="231"/>
      <c r="G53" s="232"/>
      <c r="H53" s="46" t="s">
        <v>158</v>
      </c>
      <c r="I53" s="47"/>
      <c r="J53" s="47"/>
      <c r="K53" s="47"/>
      <c r="L53" s="47"/>
    </row>
    <row r="54" spans="1:16" ht="15" customHeight="1">
      <c r="A54" s="247" t="s">
        <v>155</v>
      </c>
      <c r="B54" s="247"/>
      <c r="C54" s="205" t="s">
        <v>208</v>
      </c>
      <c r="D54" s="206"/>
      <c r="E54" s="206"/>
      <c r="F54" s="206"/>
      <c r="G54" s="207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05" t="s">
        <v>320</v>
      </c>
      <c r="D55" s="206"/>
      <c r="E55" s="206"/>
      <c r="F55" s="206"/>
      <c r="G55" s="207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05" t="s">
        <v>323</v>
      </c>
      <c r="D56" s="206"/>
      <c r="E56" s="206"/>
      <c r="F56" s="206"/>
      <c r="G56" s="207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133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3" t="s">
        <v>375</v>
      </c>
      <c r="D58" s="204"/>
      <c r="E58" s="204"/>
      <c r="F58" s="204"/>
      <c r="G58" s="229"/>
      <c r="H58" s="87"/>
      <c r="I58" s="47"/>
      <c r="J58" s="47"/>
      <c r="K58" s="47"/>
      <c r="L58" s="47"/>
    </row>
    <row r="59" spans="1:16" ht="14.25">
      <c r="A59" s="247"/>
      <c r="B59" s="247"/>
      <c r="C59" s="192" t="s">
        <v>160</v>
      </c>
      <c r="D59" s="193"/>
      <c r="E59" s="193"/>
      <c r="F59" s="193"/>
      <c r="G59" s="194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8" t="s">
        <v>17</v>
      </c>
      <c r="B62" s="188"/>
      <c r="C62" s="188"/>
      <c r="D62" s="188"/>
      <c r="E62" s="188"/>
      <c r="F62" s="188"/>
      <c r="G62" s="188"/>
      <c r="H62" s="188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199" t="s">
        <v>15</v>
      </c>
      <c r="B64" s="199"/>
      <c r="C64" s="199"/>
      <c r="D64" s="199"/>
      <c r="E64" s="199"/>
      <c r="F64" s="199"/>
      <c r="G64" s="199"/>
      <c r="H64" s="199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165</v>
      </c>
      <c r="J65" s="14"/>
    </row>
    <row r="66" spans="1:10" ht="15.75">
      <c r="A66" s="233" t="s">
        <v>16</v>
      </c>
      <c r="B66" s="233"/>
      <c r="C66" s="233"/>
      <c r="D66" s="233"/>
      <c r="E66" s="233"/>
      <c r="F66" s="233"/>
      <c r="G66" s="234"/>
      <c r="H66" s="73">
        <f>SUM(H81:H92)+H68+H74</f>
        <v>1525712.9915252784</v>
      </c>
      <c r="I66" s="14"/>
    </row>
    <row r="67" spans="1:10" ht="14.25">
      <c r="A67" s="50" t="s">
        <v>4</v>
      </c>
      <c r="B67" s="226" t="s">
        <v>5</v>
      </c>
      <c r="C67" s="227"/>
      <c r="D67" s="227"/>
      <c r="E67" s="227"/>
      <c r="F67" s="227"/>
      <c r="G67" s="228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206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322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214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209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2" t="s">
        <v>229</v>
      </c>
      <c r="C73" s="223"/>
      <c r="D73" s="223"/>
      <c r="E73" s="223"/>
      <c r="F73" s="223"/>
      <c r="G73" s="223"/>
      <c r="H73" s="72">
        <f>I68</f>
        <v>16640.94697903276</v>
      </c>
    </row>
    <row r="74" spans="1:10" ht="1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216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326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255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92" t="s">
        <v>274</v>
      </c>
      <c r="C78" s="193"/>
      <c r="D78" s="193"/>
      <c r="E78" s="193"/>
      <c r="F78" s="193"/>
      <c r="G78" s="193"/>
      <c r="H78" s="72">
        <f>Основное!$C$3*Основное!K36</f>
        <v>7942.9953122922107</v>
      </c>
    </row>
    <row r="79" spans="1:10" ht="14.25">
      <c r="A79" s="51"/>
      <c r="B79" s="154" t="s">
        <v>356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275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173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135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140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132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138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131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125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372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3" t="s">
        <v>235</v>
      </c>
      <c r="B94" s="213"/>
      <c r="C94" s="213"/>
      <c r="D94" s="213"/>
      <c r="E94" s="213"/>
      <c r="F94" s="213"/>
      <c r="G94" s="213"/>
      <c r="H94" s="213"/>
    </row>
    <row r="95" spans="1:10" s="44" customFormat="1" ht="6.75" customHeight="1">
      <c r="A95" s="21"/>
      <c r="B95" s="190"/>
      <c r="C95" s="190"/>
      <c r="D95" s="190"/>
      <c r="E95" s="190"/>
      <c r="F95" s="190"/>
      <c r="G95" s="190"/>
      <c r="H95" s="190"/>
    </row>
    <row r="96" spans="1:10" s="44" customFormat="1" ht="15.75">
      <c r="A96" s="212" t="s">
        <v>276</v>
      </c>
      <c r="B96" s="212"/>
      <c r="C96" s="212"/>
      <c r="D96" s="212"/>
      <c r="E96" s="21"/>
      <c r="F96" s="21"/>
      <c r="G96" s="21"/>
    </row>
    <row r="97" spans="1:16" s="44" customFormat="1" ht="15">
      <c r="A97" s="52"/>
      <c r="B97" s="52"/>
      <c r="C97" s="52"/>
      <c r="D97" s="155" t="s">
        <v>162</v>
      </c>
      <c r="F97" s="54"/>
      <c r="G97" s="45"/>
      <c r="H97" s="53"/>
    </row>
    <row r="98" spans="1:16" s="44" customFormat="1" ht="34.5" customHeight="1">
      <c r="A98" s="127" t="s">
        <v>231</v>
      </c>
      <c r="B98" s="91" t="s">
        <v>163</v>
      </c>
      <c r="C98" s="96" t="s">
        <v>164</v>
      </c>
      <c r="D98" s="99" t="s">
        <v>211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91" t="s">
        <v>373</v>
      </c>
      <c r="B101" s="191"/>
      <c r="C101" s="191"/>
      <c r="D101" s="191"/>
      <c r="E101" s="191"/>
      <c r="F101" s="191"/>
      <c r="G101" s="191"/>
      <c r="H101" s="191"/>
      <c r="I101" s="57"/>
      <c r="J101" s="57"/>
      <c r="K101" s="57"/>
      <c r="L101" s="57"/>
      <c r="M101" s="57"/>
    </row>
    <row r="102" spans="1:16" ht="69.75" customHeight="1">
      <c r="A102" s="189" t="s">
        <v>374</v>
      </c>
      <c r="B102" s="189"/>
      <c r="C102" s="189"/>
      <c r="D102" s="189"/>
      <c r="E102" s="189"/>
      <c r="F102" s="189"/>
      <c r="G102" s="189"/>
      <c r="H102" s="189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5" t="s">
        <v>70</v>
      </c>
      <c r="B104" s="185"/>
      <c r="C104" s="185"/>
      <c r="D104" s="185"/>
      <c r="E104" s="185"/>
      <c r="F104" s="185"/>
      <c r="G104" s="185"/>
      <c r="H104" s="185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5" t="s">
        <v>143</v>
      </c>
      <c r="B105" s="185"/>
      <c r="C105" s="185"/>
      <c r="D105" s="185"/>
      <c r="E105" s="185"/>
      <c r="F105" s="185"/>
      <c r="G105" s="185"/>
      <c r="H105" s="185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6" t="s">
        <v>144</v>
      </c>
      <c r="B106" s="186"/>
      <c r="C106" s="186"/>
      <c r="D106" s="186"/>
      <c r="E106" s="186"/>
      <c r="F106" s="186"/>
      <c r="G106" s="186"/>
      <c r="H106" s="186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7" t="s">
        <v>197</v>
      </c>
      <c r="B107" s="187"/>
      <c r="C107" s="187"/>
      <c r="D107" s="187"/>
      <c r="E107" s="187"/>
      <c r="F107" s="187"/>
      <c r="G107" s="187"/>
      <c r="H107" s="187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5" t="s">
        <v>167</v>
      </c>
      <c r="B108" s="195"/>
      <c r="C108" s="195"/>
      <c r="D108" s="195"/>
      <c r="E108" s="195"/>
      <c r="F108" s="195"/>
      <c r="G108" s="195"/>
      <c r="H108" s="195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171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00" t="s">
        <v>284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292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40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6" s="38" customFormat="1" ht="92.2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6" s="111" customFormat="1" ht="14.25">
      <c r="A24" s="238">
        <v>163628.86901892</v>
      </c>
      <c r="B24" s="23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6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6" s="44" customFormat="1" ht="15" customHeight="1">
      <c r="A34" s="214" t="s">
        <v>172</v>
      </c>
      <c r="B34" s="215"/>
      <c r="C34" s="67" t="s">
        <v>327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6"/>
      <c r="B35" s="217"/>
      <c r="C35" s="67" t="s">
        <v>325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6"/>
      <c r="B36" s="217"/>
      <c r="C36" s="67" t="s">
        <v>328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6"/>
      <c r="B37" s="217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6"/>
      <c r="B38" s="217"/>
      <c r="C38" s="203" t="s">
        <v>370</v>
      </c>
      <c r="D38" s="204"/>
      <c r="E38" s="204"/>
      <c r="F38" s="204"/>
      <c r="G38" s="229"/>
      <c r="H38" s="88"/>
    </row>
    <row r="39" spans="1:16" s="44" customFormat="1" ht="14.25" customHeight="1">
      <c r="A39" s="216"/>
      <c r="B39" s="217"/>
      <c r="C39" s="248" t="s">
        <v>329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6"/>
      <c r="B40" s="217"/>
      <c r="C40" s="67" t="s">
        <v>223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8"/>
      <c r="B41" s="219"/>
      <c r="C41" s="67" t="s">
        <v>334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8" t="s">
        <v>176</v>
      </c>
      <c r="B43" s="198"/>
      <c r="C43" s="198"/>
      <c r="D43" s="198"/>
      <c r="E43" s="198"/>
      <c r="F43" s="198"/>
      <c r="G43" s="198"/>
      <c r="H43" s="198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01" t="s">
        <v>371</v>
      </c>
      <c r="B45" s="201"/>
      <c r="C45" s="201"/>
      <c r="D45" s="201"/>
      <c r="E45" s="201"/>
      <c r="F45" s="201"/>
      <c r="G45" s="201"/>
      <c r="H45" s="201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159</v>
      </c>
      <c r="I46" s="70"/>
      <c r="J46" s="47"/>
      <c r="M46" s="47"/>
      <c r="N46" s="47"/>
      <c r="O46" s="47"/>
      <c r="P46" s="47"/>
    </row>
    <row r="47" spans="1:16" ht="15.75">
      <c r="A47" s="230" t="s">
        <v>18</v>
      </c>
      <c r="B47" s="232"/>
      <c r="C47" s="230" t="s">
        <v>369</v>
      </c>
      <c r="D47" s="231"/>
      <c r="E47" s="231"/>
      <c r="F47" s="231"/>
      <c r="G47" s="232"/>
      <c r="H47" s="46" t="s">
        <v>158</v>
      </c>
      <c r="I47" s="47"/>
      <c r="J47" s="47"/>
      <c r="K47" s="47"/>
      <c r="L47" s="47"/>
    </row>
    <row r="48" spans="1:16" ht="15" customHeight="1">
      <c r="A48" s="214" t="s">
        <v>172</v>
      </c>
      <c r="B48" s="215"/>
      <c r="C48" s="205" t="s">
        <v>208</v>
      </c>
      <c r="D48" s="206"/>
      <c r="E48" s="206"/>
      <c r="F48" s="206"/>
      <c r="G48" s="207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6"/>
      <c r="B49" s="217"/>
      <c r="C49" s="205" t="s">
        <v>331</v>
      </c>
      <c r="D49" s="206"/>
      <c r="E49" s="206"/>
      <c r="F49" s="206"/>
      <c r="G49" s="207"/>
      <c r="H49" s="87">
        <v>2364</v>
      </c>
      <c r="I49" s="47"/>
      <c r="J49" s="47"/>
      <c r="K49" s="47"/>
      <c r="L49" s="47"/>
    </row>
    <row r="50" spans="1:12" ht="15" customHeight="1">
      <c r="A50" s="216"/>
      <c r="B50" s="217"/>
      <c r="C50" s="67" t="s">
        <v>133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6"/>
      <c r="B51" s="217"/>
      <c r="C51" s="205" t="s">
        <v>330</v>
      </c>
      <c r="D51" s="206"/>
      <c r="E51" s="206"/>
      <c r="F51" s="206"/>
      <c r="G51" s="207"/>
      <c r="H51" s="87">
        <f>496+496+4434</f>
        <v>5426</v>
      </c>
      <c r="I51" s="47"/>
      <c r="J51" s="47"/>
      <c r="K51" s="47"/>
      <c r="L51" s="47"/>
    </row>
    <row r="52" spans="1:12" ht="15">
      <c r="A52" s="216"/>
      <c r="B52" s="217"/>
      <c r="C52" s="203" t="s">
        <v>370</v>
      </c>
      <c r="D52" s="204"/>
      <c r="E52" s="204"/>
      <c r="F52" s="204"/>
      <c r="G52" s="229"/>
      <c r="H52" s="122"/>
      <c r="I52" s="47"/>
      <c r="J52" s="47"/>
      <c r="K52" s="47"/>
      <c r="L52" s="47"/>
    </row>
    <row r="53" spans="1:12" ht="14.25">
      <c r="A53" s="218"/>
      <c r="B53" s="219"/>
      <c r="C53" s="192" t="s">
        <v>160</v>
      </c>
      <c r="D53" s="193"/>
      <c r="E53" s="193"/>
      <c r="F53" s="193"/>
      <c r="G53" s="194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8" t="s">
        <v>17</v>
      </c>
      <c r="B55" s="188"/>
      <c r="C55" s="188"/>
      <c r="D55" s="188"/>
      <c r="E55" s="188"/>
      <c r="F55" s="188"/>
      <c r="G55" s="188"/>
      <c r="H55" s="188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199" t="s">
        <v>15</v>
      </c>
      <c r="B57" s="199"/>
      <c r="C57" s="199"/>
      <c r="D57" s="199"/>
      <c r="E57" s="199"/>
      <c r="F57" s="199"/>
      <c r="G57" s="199"/>
      <c r="H57" s="199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165</v>
      </c>
      <c r="I58" s="70"/>
      <c r="J58" s="14"/>
    </row>
    <row r="59" spans="1:12" ht="15.75">
      <c r="A59" s="233" t="s">
        <v>16</v>
      </c>
      <c r="B59" s="233"/>
      <c r="C59" s="233"/>
      <c r="D59" s="233"/>
      <c r="E59" s="233"/>
      <c r="F59" s="233"/>
      <c r="G59" s="234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6" t="s">
        <v>5</v>
      </c>
      <c r="C60" s="227"/>
      <c r="D60" s="227"/>
      <c r="E60" s="227"/>
      <c r="F60" s="227"/>
      <c r="G60" s="228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206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322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332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2" t="s">
        <v>229</v>
      </c>
      <c r="C65" s="223"/>
      <c r="D65" s="223"/>
      <c r="E65" s="223"/>
      <c r="F65" s="223"/>
      <c r="G65" s="223"/>
      <c r="H65" s="72">
        <f>J61</f>
        <v>8408.0665144731593</v>
      </c>
      <c r="I65" s="41"/>
    </row>
    <row r="66" spans="1:9" ht="15.75">
      <c r="A66" s="51" t="s">
        <v>9</v>
      </c>
      <c r="B66" s="67" t="s">
        <v>139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192" t="s">
        <v>274</v>
      </c>
      <c r="C67" s="193"/>
      <c r="D67" s="193"/>
      <c r="E67" s="193"/>
      <c r="F67" s="193"/>
      <c r="G67" s="193"/>
      <c r="H67" s="72">
        <f>Основное!$C$4*Основное!K36</f>
        <v>4013.3072351020287</v>
      </c>
      <c r="I67" s="41"/>
    </row>
    <row r="68" spans="1:9" ht="15">
      <c r="A68" s="51"/>
      <c r="B68" s="154" t="s">
        <v>356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275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173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135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140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132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138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131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125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372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3" t="s">
        <v>237</v>
      </c>
      <c r="B83" s="213"/>
      <c r="C83" s="213"/>
      <c r="D83" s="213"/>
      <c r="E83" s="213"/>
      <c r="F83" s="213"/>
      <c r="G83" s="213"/>
      <c r="H83" s="213"/>
      <c r="I83" s="83"/>
      <c r="J83" s="83"/>
    </row>
    <row r="84" spans="1:16" s="44" customFormat="1">
      <c r="A84" s="21"/>
      <c r="B84" s="190"/>
      <c r="C84" s="190"/>
      <c r="D84" s="190"/>
      <c r="E84" s="190"/>
      <c r="F84" s="190"/>
      <c r="G84" s="190"/>
      <c r="H84" s="190"/>
      <c r="I84" s="53"/>
      <c r="J84" s="53"/>
    </row>
    <row r="85" spans="1:16" s="44" customFormat="1" ht="15.75">
      <c r="A85" s="212" t="s">
        <v>276</v>
      </c>
      <c r="B85" s="212"/>
      <c r="C85" s="212"/>
      <c r="D85" s="212"/>
      <c r="E85" s="212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162</v>
      </c>
      <c r="H86" s="53"/>
      <c r="I86" s="53"/>
      <c r="J86" s="53"/>
    </row>
    <row r="87" spans="1:16" s="44" customFormat="1" ht="34.5" customHeight="1">
      <c r="A87" s="94" t="s">
        <v>210</v>
      </c>
      <c r="B87" s="127" t="s">
        <v>231</v>
      </c>
      <c r="C87" s="91" t="s">
        <v>163</v>
      </c>
      <c r="D87" s="96" t="s">
        <v>164</v>
      </c>
      <c r="E87" s="99" t="s">
        <v>211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91" t="s">
        <v>373</v>
      </c>
      <c r="B90" s="191"/>
      <c r="C90" s="191"/>
      <c r="D90" s="191"/>
      <c r="E90" s="191"/>
      <c r="F90" s="191"/>
      <c r="G90" s="191"/>
      <c r="H90" s="191"/>
      <c r="I90" s="57"/>
      <c r="J90" s="57"/>
      <c r="K90" s="57"/>
      <c r="L90" s="57"/>
      <c r="M90" s="57"/>
    </row>
    <row r="91" spans="1:16" ht="64.5" customHeight="1">
      <c r="A91" s="189" t="s">
        <v>374</v>
      </c>
      <c r="B91" s="189"/>
      <c r="C91" s="189"/>
      <c r="D91" s="189"/>
      <c r="E91" s="189"/>
      <c r="F91" s="189"/>
      <c r="G91" s="189"/>
      <c r="H91" s="189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5" t="s">
        <v>70</v>
      </c>
      <c r="B93" s="185"/>
      <c r="C93" s="185"/>
      <c r="D93" s="185"/>
      <c r="E93" s="185"/>
      <c r="F93" s="185"/>
      <c r="G93" s="185"/>
      <c r="H93" s="185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185" t="s">
        <v>143</v>
      </c>
      <c r="B94" s="185"/>
      <c r="C94" s="185"/>
      <c r="D94" s="185"/>
      <c r="E94" s="185"/>
      <c r="F94" s="185"/>
      <c r="G94" s="185"/>
      <c r="H94" s="185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186" t="s">
        <v>144</v>
      </c>
      <c r="B95" s="186"/>
      <c r="C95" s="186"/>
      <c r="D95" s="186"/>
      <c r="E95" s="186"/>
      <c r="F95" s="186"/>
      <c r="G95" s="186"/>
      <c r="H95" s="186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7" t="s">
        <v>197</v>
      </c>
      <c r="B96" s="187"/>
      <c r="C96" s="187"/>
      <c r="D96" s="187"/>
      <c r="E96" s="187"/>
      <c r="F96" s="187"/>
      <c r="G96" s="187"/>
      <c r="H96" s="187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195" t="s">
        <v>167</v>
      </c>
      <c r="B97" s="195"/>
      <c r="C97" s="195"/>
      <c r="D97" s="195"/>
      <c r="E97" s="195"/>
      <c r="F97" s="195"/>
      <c r="G97" s="195"/>
      <c r="H97" s="195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I20:J20"/>
    <mergeCell ref="A21:B23"/>
    <mergeCell ref="C21:C23"/>
    <mergeCell ref="I32:J32"/>
    <mergeCell ref="A24:B24"/>
    <mergeCell ref="E21:E23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9:G39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A91:H91"/>
    <mergeCell ref="A95:H95"/>
    <mergeCell ref="A94:H94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174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00" t="s">
        <v>284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8.5" customHeight="1">
      <c r="A7" s="39" t="s">
        <v>238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239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294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54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59944.400035580002</v>
      </c>
      <c r="B24" s="23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6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6" s="44" customFormat="1" ht="15" customHeight="1">
      <c r="A34" s="247" t="s">
        <v>175</v>
      </c>
      <c r="B34" s="247"/>
      <c r="C34" s="67" t="s">
        <v>336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218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334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161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318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3" t="s">
        <v>370</v>
      </c>
      <c r="D40" s="204"/>
      <c r="E40" s="204"/>
      <c r="F40" s="204"/>
      <c r="G40" s="229"/>
      <c r="H40" s="88"/>
    </row>
    <row r="41" spans="1:16" s="44" customFormat="1" ht="15">
      <c r="A41" s="247"/>
      <c r="B41" s="247"/>
      <c r="C41" s="67" t="s">
        <v>335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258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334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8" t="s">
        <v>295</v>
      </c>
      <c r="B45" s="198"/>
      <c r="C45" s="198"/>
      <c r="D45" s="198"/>
      <c r="E45" s="198"/>
      <c r="F45" s="198"/>
      <c r="G45" s="198"/>
      <c r="H45" s="198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01" t="s">
        <v>377</v>
      </c>
      <c r="B47" s="201"/>
      <c r="C47" s="201"/>
      <c r="D47" s="201"/>
      <c r="E47" s="201"/>
      <c r="F47" s="201"/>
      <c r="G47" s="201"/>
      <c r="H47" s="201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159</v>
      </c>
      <c r="I48" s="70"/>
      <c r="J48" s="47"/>
      <c r="M48" s="47"/>
      <c r="N48" s="47"/>
      <c r="O48" s="47"/>
      <c r="P48" s="47"/>
    </row>
    <row r="49" spans="1:12" ht="15.75">
      <c r="A49" s="230" t="s">
        <v>18</v>
      </c>
      <c r="B49" s="232"/>
      <c r="C49" s="230" t="s">
        <v>369</v>
      </c>
      <c r="D49" s="231"/>
      <c r="E49" s="231"/>
      <c r="F49" s="231"/>
      <c r="G49" s="232"/>
      <c r="H49" s="46" t="s">
        <v>158</v>
      </c>
      <c r="I49" s="47"/>
      <c r="J49" s="47"/>
      <c r="K49" s="47"/>
      <c r="L49" s="47"/>
    </row>
    <row r="50" spans="1:12" ht="15" customHeight="1">
      <c r="A50" s="214" t="s">
        <v>175</v>
      </c>
      <c r="B50" s="215"/>
      <c r="C50" s="257" t="s">
        <v>208</v>
      </c>
      <c r="D50" s="258"/>
      <c r="E50" s="258"/>
      <c r="F50" s="258"/>
      <c r="G50" s="259"/>
      <c r="H50" s="87">
        <f>316+2016</f>
        <v>2332</v>
      </c>
      <c r="I50" s="47"/>
      <c r="J50" s="47"/>
      <c r="K50" s="47"/>
      <c r="L50" s="47"/>
    </row>
    <row r="51" spans="1:12" ht="15" customHeight="1">
      <c r="A51" s="216"/>
      <c r="B51" s="217"/>
      <c r="C51" s="192" t="s">
        <v>160</v>
      </c>
      <c r="D51" s="193"/>
      <c r="E51" s="193"/>
      <c r="F51" s="193"/>
      <c r="G51" s="194"/>
      <c r="H51" s="87">
        <v>4040.59</v>
      </c>
      <c r="I51" s="47"/>
      <c r="J51" s="47"/>
      <c r="K51" s="47"/>
      <c r="L51" s="47"/>
    </row>
    <row r="52" spans="1:12" ht="15" customHeight="1">
      <c r="A52" s="216"/>
      <c r="B52" s="217"/>
      <c r="C52" s="205" t="s">
        <v>323</v>
      </c>
      <c r="D52" s="206"/>
      <c r="E52" s="206"/>
      <c r="F52" s="206"/>
      <c r="G52" s="207"/>
      <c r="H52" s="87">
        <f>463+463</f>
        <v>926</v>
      </c>
      <c r="I52" s="47"/>
      <c r="J52" s="47"/>
      <c r="K52" s="47"/>
      <c r="L52" s="47"/>
    </row>
    <row r="53" spans="1:12" ht="15" customHeight="1">
      <c r="A53" s="216"/>
      <c r="B53" s="217"/>
      <c r="C53" s="67" t="s">
        <v>133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6"/>
      <c r="B54" s="217"/>
      <c r="C54" s="203" t="s">
        <v>370</v>
      </c>
      <c r="D54" s="204"/>
      <c r="E54" s="204"/>
      <c r="F54" s="204"/>
      <c r="G54" s="229"/>
      <c r="H54" s="87"/>
      <c r="I54" s="47"/>
      <c r="J54" s="47"/>
      <c r="K54" s="47"/>
      <c r="L54" s="47"/>
    </row>
    <row r="55" spans="1:12" ht="15">
      <c r="A55" s="216"/>
      <c r="B55" s="217"/>
      <c r="C55" s="208" t="s">
        <v>378</v>
      </c>
      <c r="D55" s="209"/>
      <c r="E55" s="209"/>
      <c r="F55" s="209"/>
      <c r="G55" s="210"/>
      <c r="H55" s="87">
        <v>1283.8399999999999</v>
      </c>
      <c r="I55" s="47"/>
      <c r="J55" s="47"/>
      <c r="K55" s="47"/>
      <c r="L55" s="47"/>
    </row>
    <row r="56" spans="1:12" ht="14.25" customHeight="1">
      <c r="A56" s="218"/>
      <c r="B56" s="219"/>
      <c r="C56" s="251" t="s">
        <v>333</v>
      </c>
      <c r="D56" s="252"/>
      <c r="E56" s="252"/>
      <c r="F56" s="252"/>
      <c r="G56" s="253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8" t="s">
        <v>17</v>
      </c>
      <c r="B59" s="188"/>
      <c r="C59" s="188"/>
      <c r="D59" s="188"/>
      <c r="E59" s="188"/>
      <c r="F59" s="188"/>
      <c r="G59" s="188"/>
      <c r="H59" s="188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199" t="s">
        <v>15</v>
      </c>
      <c r="B61" s="199"/>
      <c r="C61" s="199"/>
      <c r="D61" s="199"/>
      <c r="E61" s="199"/>
      <c r="F61" s="199"/>
      <c r="G61" s="199"/>
      <c r="H61" s="199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165</v>
      </c>
      <c r="I62" s="70"/>
      <c r="J62" s="14"/>
    </row>
    <row r="63" spans="1:12" ht="15.75">
      <c r="A63" s="233" t="s">
        <v>16</v>
      </c>
      <c r="B63" s="233"/>
      <c r="C63" s="233"/>
      <c r="D63" s="233"/>
      <c r="E63" s="233"/>
      <c r="F63" s="233"/>
      <c r="G63" s="234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6" t="s">
        <v>5</v>
      </c>
      <c r="C64" s="227"/>
      <c r="D64" s="227"/>
      <c r="E64" s="227"/>
      <c r="F64" s="227"/>
      <c r="G64" s="22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206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322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214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209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2" t="s">
        <v>229</v>
      </c>
      <c r="C71" s="223"/>
      <c r="D71" s="223"/>
      <c r="E71" s="223"/>
      <c r="F71" s="223"/>
      <c r="G71" s="223"/>
      <c r="H71" s="72">
        <f>K65</f>
        <v>8456.9440134757751</v>
      </c>
      <c r="I71" s="41"/>
    </row>
    <row r="72" spans="1:11" ht="15.75">
      <c r="A72" s="51" t="s">
        <v>9</v>
      </c>
      <c r="B72" s="67" t="s">
        <v>139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216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337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251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92" t="s">
        <v>274</v>
      </c>
      <c r="C76" s="193"/>
      <c r="D76" s="193"/>
      <c r="E76" s="193"/>
      <c r="F76" s="193"/>
      <c r="G76" s="193"/>
      <c r="H76" s="72">
        <f>Основное!$C$5*Основное!K36</f>
        <v>4036.6372622899949</v>
      </c>
      <c r="I76" s="41"/>
    </row>
    <row r="77" spans="1:11" ht="15">
      <c r="A77" s="51"/>
      <c r="B77" s="154" t="s">
        <v>356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275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173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202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132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138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131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125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372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3" t="s">
        <v>277</v>
      </c>
      <c r="B93" s="213"/>
      <c r="C93" s="213"/>
      <c r="D93" s="213"/>
      <c r="E93" s="213"/>
      <c r="F93" s="213"/>
      <c r="G93" s="213"/>
      <c r="H93" s="213"/>
      <c r="I93" s="83"/>
      <c r="J93" s="83"/>
    </row>
    <row r="94" spans="1:10" s="44" customFormat="1">
      <c r="A94" s="21"/>
      <c r="B94" s="190"/>
      <c r="C94" s="190"/>
      <c r="D94" s="190"/>
      <c r="E94" s="190"/>
      <c r="F94" s="190"/>
      <c r="G94" s="190"/>
      <c r="H94" s="190"/>
      <c r="I94" s="53"/>
      <c r="J94" s="53"/>
    </row>
    <row r="95" spans="1:10" s="44" customFormat="1" ht="15.75">
      <c r="A95" s="212" t="s">
        <v>276</v>
      </c>
      <c r="B95" s="212"/>
      <c r="C95" s="212"/>
      <c r="D95" s="212"/>
      <c r="E95" s="212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162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210</v>
      </c>
      <c r="B97" s="127" t="s">
        <v>231</v>
      </c>
      <c r="C97" s="91" t="s">
        <v>163</v>
      </c>
      <c r="D97" s="96" t="s">
        <v>164</v>
      </c>
      <c r="E97" s="99" t="s">
        <v>211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91" t="s">
        <v>373</v>
      </c>
      <c r="B100" s="191"/>
      <c r="C100" s="191"/>
      <c r="D100" s="191"/>
      <c r="E100" s="191"/>
      <c r="F100" s="191"/>
      <c r="G100" s="191"/>
      <c r="H100" s="191"/>
      <c r="I100" s="57"/>
      <c r="J100" s="57"/>
      <c r="K100" s="57"/>
      <c r="L100" s="57"/>
      <c r="M100" s="57"/>
    </row>
    <row r="101" spans="1:16" ht="61.5" customHeight="1">
      <c r="A101" s="189" t="s">
        <v>374</v>
      </c>
      <c r="B101" s="189"/>
      <c r="C101" s="189"/>
      <c r="D101" s="189"/>
      <c r="E101" s="189"/>
      <c r="F101" s="189"/>
      <c r="G101" s="189"/>
      <c r="H101" s="189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5" t="s">
        <v>70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5" t="s">
        <v>143</v>
      </c>
      <c r="B104" s="185"/>
      <c r="C104" s="185"/>
      <c r="D104" s="185"/>
      <c r="E104" s="185"/>
      <c r="F104" s="185"/>
      <c r="G104" s="185"/>
      <c r="H104" s="185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6" t="s">
        <v>144</v>
      </c>
      <c r="B105" s="186"/>
      <c r="C105" s="186"/>
      <c r="D105" s="186"/>
      <c r="E105" s="186"/>
      <c r="F105" s="186"/>
      <c r="G105" s="186"/>
      <c r="H105" s="186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7" t="s">
        <v>197</v>
      </c>
      <c r="B106" s="187"/>
      <c r="C106" s="187"/>
      <c r="D106" s="187"/>
      <c r="E106" s="187"/>
      <c r="F106" s="187"/>
      <c r="G106" s="187"/>
      <c r="H106" s="187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5" t="s">
        <v>167</v>
      </c>
      <c r="B107" s="195"/>
      <c r="C107" s="195"/>
      <c r="D107" s="195"/>
      <c r="E107" s="195"/>
      <c r="F107" s="195"/>
      <c r="G107" s="195"/>
      <c r="H107" s="195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178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00" t="s">
        <v>284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" customHeight="1">
      <c r="A7" s="39" t="s">
        <v>241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296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199" t="s">
        <v>286</v>
      </c>
      <c r="B18" s="199"/>
      <c r="C18" s="199"/>
      <c r="D18" s="199"/>
      <c r="E18" s="199"/>
      <c r="F18" s="199"/>
      <c r="G18" s="199"/>
      <c r="H18" s="199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/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54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105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-377768.58043983998</v>
      </c>
      <c r="B24" s="23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0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0" s="44" customFormat="1" ht="15" customHeight="1">
      <c r="A34" s="214" t="s">
        <v>177</v>
      </c>
      <c r="B34" s="215"/>
      <c r="C34" s="67" t="s">
        <v>220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6"/>
      <c r="B35" s="217"/>
      <c r="C35" s="67" t="s">
        <v>170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6"/>
      <c r="B36" s="217"/>
      <c r="C36" s="67" t="s">
        <v>334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6"/>
      <c r="B37" s="217"/>
      <c r="C37" s="67" t="s">
        <v>340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6"/>
      <c r="B38" s="217"/>
      <c r="C38" s="67" t="s">
        <v>318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6"/>
      <c r="B39" s="217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6"/>
      <c r="B40" s="217"/>
      <c r="C40" s="203" t="s">
        <v>370</v>
      </c>
      <c r="D40" s="204"/>
      <c r="E40" s="204"/>
      <c r="F40" s="204"/>
      <c r="G40" s="229"/>
      <c r="H40" s="114"/>
    </row>
    <row r="41" spans="1:10" s="44" customFormat="1" ht="15">
      <c r="A41" s="216"/>
      <c r="B41" s="217"/>
      <c r="C41" s="67" t="s">
        <v>341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6"/>
      <c r="B42" s="217"/>
      <c r="C42" s="67" t="s">
        <v>342</v>
      </c>
      <c r="D42" s="85"/>
      <c r="E42" s="85"/>
      <c r="F42" s="85"/>
      <c r="G42" s="85"/>
      <c r="H42" s="113">
        <v>416</v>
      </c>
    </row>
    <row r="43" spans="1:10" s="44" customFormat="1" ht="15">
      <c r="A43" s="216"/>
      <c r="B43" s="217"/>
      <c r="C43" s="67" t="s">
        <v>334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6"/>
      <c r="B44" s="217"/>
      <c r="C44" s="67" t="s">
        <v>170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6"/>
      <c r="B45" s="217"/>
      <c r="C45" s="67" t="s">
        <v>339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8"/>
      <c r="B46" s="219"/>
      <c r="C46" s="67" t="s">
        <v>258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8" t="s">
        <v>297</v>
      </c>
      <c r="B48" s="198"/>
      <c r="C48" s="198"/>
      <c r="D48" s="198"/>
      <c r="E48" s="198"/>
      <c r="F48" s="198"/>
      <c r="G48" s="198"/>
      <c r="H48" s="198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1" t="s">
        <v>371</v>
      </c>
      <c r="B50" s="201"/>
      <c r="C50" s="201"/>
      <c r="D50" s="201"/>
      <c r="E50" s="201"/>
      <c r="F50" s="201"/>
      <c r="G50" s="201"/>
      <c r="H50" s="20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159</v>
      </c>
      <c r="I51" s="70"/>
      <c r="J51" s="47"/>
      <c r="M51" s="47"/>
      <c r="N51" s="47"/>
      <c r="O51" s="47"/>
      <c r="P51" s="47"/>
    </row>
    <row r="52" spans="1:16" ht="15.75">
      <c r="A52" s="230" t="s">
        <v>18</v>
      </c>
      <c r="B52" s="232"/>
      <c r="C52" s="230" t="s">
        <v>369</v>
      </c>
      <c r="D52" s="231"/>
      <c r="E52" s="231"/>
      <c r="F52" s="231"/>
      <c r="G52" s="232"/>
      <c r="H52" s="46" t="s">
        <v>158</v>
      </c>
      <c r="I52" s="47"/>
      <c r="J52" s="47"/>
      <c r="K52" s="47"/>
      <c r="L52" s="47"/>
    </row>
    <row r="53" spans="1:16" ht="15" customHeight="1">
      <c r="A53" s="214" t="s">
        <v>177</v>
      </c>
      <c r="B53" s="215"/>
      <c r="C53" s="205" t="s">
        <v>208</v>
      </c>
      <c r="D53" s="206"/>
      <c r="E53" s="206"/>
      <c r="F53" s="206"/>
      <c r="G53" s="207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6"/>
      <c r="B54" s="217"/>
      <c r="C54" s="205" t="s">
        <v>320</v>
      </c>
      <c r="D54" s="206"/>
      <c r="E54" s="206"/>
      <c r="F54" s="206"/>
      <c r="G54" s="207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6"/>
      <c r="B55" s="217"/>
      <c r="C55" s="205" t="s">
        <v>331</v>
      </c>
      <c r="D55" s="206"/>
      <c r="E55" s="206"/>
      <c r="F55" s="206"/>
      <c r="G55" s="207"/>
      <c r="H55" s="87">
        <v>3897</v>
      </c>
      <c r="I55" s="47"/>
      <c r="J55" s="47"/>
      <c r="K55" s="47"/>
      <c r="L55" s="47"/>
    </row>
    <row r="56" spans="1:16" ht="15" customHeight="1">
      <c r="A56" s="216"/>
      <c r="B56" s="217"/>
      <c r="C56" s="205" t="s">
        <v>323</v>
      </c>
      <c r="D56" s="206"/>
      <c r="E56" s="206"/>
      <c r="F56" s="206"/>
      <c r="G56" s="207"/>
      <c r="H56" s="87">
        <f>675+675</f>
        <v>1350</v>
      </c>
      <c r="I56" s="47"/>
      <c r="J56" s="47"/>
      <c r="K56" s="47"/>
      <c r="L56" s="47"/>
    </row>
    <row r="57" spans="1:16" ht="15" customHeight="1">
      <c r="A57" s="216"/>
      <c r="B57" s="217"/>
      <c r="C57" s="67" t="s">
        <v>133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8"/>
      <c r="B58" s="219"/>
      <c r="C58" s="192" t="s">
        <v>160</v>
      </c>
      <c r="D58" s="193"/>
      <c r="E58" s="193"/>
      <c r="F58" s="193"/>
      <c r="G58" s="194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88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188" t="s">
        <v>17</v>
      </c>
      <c r="B61" s="188"/>
      <c r="C61" s="188"/>
      <c r="D61" s="188"/>
      <c r="E61" s="188"/>
      <c r="F61" s="188"/>
      <c r="G61" s="188"/>
      <c r="H61" s="188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9" t="s">
        <v>15</v>
      </c>
      <c r="B63" s="199"/>
      <c r="C63" s="199"/>
      <c r="D63" s="199"/>
      <c r="E63" s="199"/>
      <c r="F63" s="199"/>
      <c r="G63" s="199"/>
      <c r="H63" s="199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165</v>
      </c>
      <c r="I64" s="70"/>
      <c r="J64" s="14"/>
    </row>
    <row r="65" spans="1:11" ht="15.75">
      <c r="A65" s="233" t="s">
        <v>16</v>
      </c>
      <c r="B65" s="233"/>
      <c r="C65" s="233"/>
      <c r="D65" s="233"/>
      <c r="E65" s="233"/>
      <c r="F65" s="233"/>
      <c r="G65" s="234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6" t="s">
        <v>5</v>
      </c>
      <c r="C66" s="227"/>
      <c r="D66" s="227"/>
      <c r="E66" s="227"/>
      <c r="F66" s="227"/>
      <c r="G66" s="22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206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338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332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216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2" t="s">
        <v>229</v>
      </c>
      <c r="C73" s="223"/>
      <c r="D73" s="223"/>
      <c r="E73" s="223"/>
      <c r="F73" s="223"/>
      <c r="G73" s="223"/>
      <c r="H73" s="72">
        <f>K67</f>
        <v>24919.476754288753</v>
      </c>
      <c r="I73" s="41"/>
    </row>
    <row r="74" spans="1:11" ht="15.75">
      <c r="A74" s="51" t="s">
        <v>9</v>
      </c>
      <c r="B74" s="67" t="s">
        <v>139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222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221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92" t="s">
        <v>274</v>
      </c>
      <c r="C77" s="193"/>
      <c r="D77" s="193"/>
      <c r="E77" s="193"/>
      <c r="F77" s="193"/>
      <c r="G77" s="193"/>
      <c r="H77" s="72">
        <f>Основное!$C$6*Основное!K36</f>
        <v>11894.47254975841</v>
      </c>
      <c r="I77" s="41"/>
    </row>
    <row r="78" spans="1:11" ht="15">
      <c r="A78" s="51"/>
      <c r="B78" s="154" t="s">
        <v>356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275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173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135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140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132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138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131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125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372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3" t="s">
        <v>242</v>
      </c>
      <c r="B93" s="213"/>
      <c r="C93" s="213"/>
      <c r="D93" s="213"/>
      <c r="E93" s="213"/>
      <c r="F93" s="213"/>
      <c r="G93" s="213"/>
      <c r="H93" s="213"/>
      <c r="I93" s="83"/>
      <c r="J93" s="83"/>
    </row>
    <row r="94" spans="1:10" s="44" customFormat="1">
      <c r="A94" s="21"/>
      <c r="B94" s="190"/>
      <c r="C94" s="190"/>
      <c r="D94" s="190"/>
      <c r="E94" s="190"/>
      <c r="F94" s="190"/>
      <c r="G94" s="190"/>
      <c r="H94" s="190"/>
      <c r="I94" s="53"/>
      <c r="J94" s="53"/>
    </row>
    <row r="95" spans="1:10" s="44" customFormat="1" ht="15.75">
      <c r="A95" s="212" t="s">
        <v>276</v>
      </c>
      <c r="B95" s="212"/>
      <c r="C95" s="212"/>
      <c r="D95" s="212"/>
      <c r="E95" s="212"/>
      <c r="F95" s="212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162</v>
      </c>
      <c r="G96" s="45"/>
      <c r="H96" s="53"/>
      <c r="I96" s="53"/>
      <c r="J96" s="53"/>
    </row>
    <row r="97" spans="1:16" s="44" customFormat="1" ht="42" customHeight="1">
      <c r="A97" s="127" t="s">
        <v>231</v>
      </c>
      <c r="B97" s="91" t="s">
        <v>163</v>
      </c>
      <c r="C97" s="96" t="s">
        <v>164</v>
      </c>
      <c r="D97" s="146" t="s">
        <v>243</v>
      </c>
      <c r="E97" s="99" t="s">
        <v>211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91" t="s">
        <v>373</v>
      </c>
      <c r="B100" s="191"/>
      <c r="C100" s="191"/>
      <c r="D100" s="191"/>
      <c r="E100" s="191"/>
      <c r="F100" s="191"/>
      <c r="G100" s="191"/>
      <c r="H100" s="191"/>
      <c r="I100" s="57"/>
      <c r="J100" s="57"/>
      <c r="K100" s="57"/>
      <c r="L100" s="57"/>
      <c r="M100" s="57"/>
    </row>
    <row r="101" spans="1:16" ht="59.25" customHeight="1">
      <c r="A101" s="189" t="s">
        <v>374</v>
      </c>
      <c r="B101" s="189"/>
      <c r="C101" s="189"/>
      <c r="D101" s="189"/>
      <c r="E101" s="189"/>
      <c r="F101" s="189"/>
      <c r="G101" s="189"/>
      <c r="H101" s="189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5" t="s">
        <v>70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5" t="s">
        <v>143</v>
      </c>
      <c r="B104" s="185"/>
      <c r="C104" s="185"/>
      <c r="D104" s="185"/>
      <c r="E104" s="185"/>
      <c r="F104" s="185"/>
      <c r="G104" s="185"/>
      <c r="H104" s="185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6" t="s">
        <v>144</v>
      </c>
      <c r="B105" s="186"/>
      <c r="C105" s="186"/>
      <c r="D105" s="186"/>
      <c r="E105" s="186"/>
      <c r="F105" s="186"/>
      <c r="G105" s="186"/>
      <c r="H105" s="186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7" t="s">
        <v>197</v>
      </c>
      <c r="B106" s="187"/>
      <c r="C106" s="187"/>
      <c r="D106" s="187"/>
      <c r="E106" s="187"/>
      <c r="F106" s="187"/>
      <c r="G106" s="187"/>
      <c r="H106" s="187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5" t="s">
        <v>167</v>
      </c>
      <c r="B107" s="195"/>
      <c r="C107" s="195"/>
      <c r="D107" s="195"/>
      <c r="E107" s="195"/>
      <c r="F107" s="195"/>
      <c r="G107" s="195"/>
      <c r="H107" s="195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C54:G54"/>
    <mergeCell ref="H21:H23"/>
    <mergeCell ref="A63:H63"/>
    <mergeCell ref="C32:D32"/>
    <mergeCell ref="A103:H103"/>
    <mergeCell ref="A106:H106"/>
    <mergeCell ref="C58:G58"/>
    <mergeCell ref="A65:G65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179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00" t="s">
        <v>284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" customHeight="1">
      <c r="A7" s="39" t="s">
        <v>245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298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204</v>
      </c>
      <c r="F21" s="254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102.75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147295.09534621992</v>
      </c>
      <c r="B24" s="23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293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0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0" s="44" customFormat="1" ht="15" customHeight="1">
      <c r="A34" s="247" t="s">
        <v>180</v>
      </c>
      <c r="B34" s="247"/>
      <c r="C34" s="67" t="s">
        <v>318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220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347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345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258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3" t="s">
        <v>370</v>
      </c>
      <c r="D40" s="204"/>
      <c r="E40" s="204"/>
      <c r="F40" s="204"/>
      <c r="G40" s="229"/>
      <c r="H40" s="114"/>
    </row>
    <row r="41" spans="1:10" s="44" customFormat="1" ht="15">
      <c r="A41" s="247"/>
      <c r="B41" s="247"/>
      <c r="C41" s="67" t="s">
        <v>344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156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345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339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258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0" t="s">
        <v>299</v>
      </c>
      <c r="B47" s="260"/>
      <c r="C47" s="260"/>
      <c r="D47" s="260"/>
      <c r="E47" s="260"/>
      <c r="F47" s="260"/>
      <c r="G47" s="260"/>
      <c r="H47" s="260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01" t="s">
        <v>379</v>
      </c>
      <c r="B49" s="201"/>
      <c r="C49" s="201"/>
      <c r="D49" s="201"/>
      <c r="E49" s="201"/>
      <c r="F49" s="201"/>
      <c r="G49" s="201"/>
      <c r="H49" s="201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159</v>
      </c>
      <c r="I50" s="70"/>
      <c r="J50" s="47"/>
      <c r="M50" s="47"/>
      <c r="N50" s="47"/>
      <c r="O50" s="47"/>
      <c r="P50" s="47"/>
    </row>
    <row r="51" spans="1:16" ht="15.75">
      <c r="A51" s="230" t="s">
        <v>18</v>
      </c>
      <c r="B51" s="232"/>
      <c r="C51" s="230" t="s">
        <v>369</v>
      </c>
      <c r="D51" s="231"/>
      <c r="E51" s="231"/>
      <c r="F51" s="231"/>
      <c r="G51" s="232"/>
      <c r="H51" s="46" t="s">
        <v>158</v>
      </c>
      <c r="I51" s="47"/>
      <c r="J51" s="47"/>
      <c r="K51" s="47"/>
      <c r="L51" s="47"/>
    </row>
    <row r="52" spans="1:16" ht="15" customHeight="1">
      <c r="A52" s="247" t="s">
        <v>180</v>
      </c>
      <c r="B52" s="247"/>
      <c r="C52" s="205" t="s">
        <v>208</v>
      </c>
      <c r="D52" s="206"/>
      <c r="E52" s="206"/>
      <c r="F52" s="206"/>
      <c r="G52" s="207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133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3" t="s">
        <v>370</v>
      </c>
      <c r="D54" s="204"/>
      <c r="E54" s="204"/>
      <c r="F54" s="204"/>
      <c r="G54" s="229"/>
      <c r="H54" s="87"/>
      <c r="I54" s="47"/>
      <c r="J54" s="47"/>
      <c r="K54" s="47"/>
      <c r="L54" s="47"/>
    </row>
    <row r="55" spans="1:16" ht="14.25">
      <c r="A55" s="247"/>
      <c r="B55" s="247"/>
      <c r="C55" s="192" t="s">
        <v>160</v>
      </c>
      <c r="D55" s="193"/>
      <c r="E55" s="193"/>
      <c r="F55" s="193"/>
      <c r="G55" s="194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88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188" t="s">
        <v>17</v>
      </c>
      <c r="B58" s="188"/>
      <c r="C58" s="188"/>
      <c r="D58" s="188"/>
      <c r="E58" s="188"/>
      <c r="F58" s="188"/>
      <c r="G58" s="188"/>
      <c r="H58" s="188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199" t="s">
        <v>15</v>
      </c>
      <c r="B60" s="199"/>
      <c r="C60" s="199"/>
      <c r="D60" s="199"/>
      <c r="E60" s="199"/>
      <c r="F60" s="199"/>
      <c r="G60" s="199"/>
      <c r="H60" s="199"/>
      <c r="I60" s="199"/>
      <c r="J60" s="199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165</v>
      </c>
      <c r="I61" s="70"/>
      <c r="J61" s="14"/>
    </row>
    <row r="62" spans="1:16" ht="15.75">
      <c r="A62" s="233" t="s">
        <v>16</v>
      </c>
      <c r="B62" s="233"/>
      <c r="C62" s="233"/>
      <c r="D62" s="233"/>
      <c r="E62" s="233"/>
      <c r="F62" s="233"/>
      <c r="G62" s="234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6" t="s">
        <v>5</v>
      </c>
      <c r="C63" s="227"/>
      <c r="D63" s="227"/>
      <c r="E63" s="227"/>
      <c r="F63" s="227"/>
      <c r="G63" s="228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206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322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214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209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216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2" t="s">
        <v>229</v>
      </c>
      <c r="C70" s="223"/>
      <c r="D70" s="223"/>
      <c r="E70" s="223"/>
      <c r="F70" s="223"/>
      <c r="G70" s="223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139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346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92" t="s">
        <v>274</v>
      </c>
      <c r="C73" s="193"/>
      <c r="D73" s="193"/>
      <c r="E73" s="193"/>
      <c r="F73" s="193"/>
      <c r="G73" s="193"/>
      <c r="H73" s="72">
        <f>Основное!$C$7*Основное!K36</f>
        <v>11881.92859095409</v>
      </c>
      <c r="I73" s="41"/>
    </row>
    <row r="74" spans="1:13" ht="15">
      <c r="A74" s="51"/>
      <c r="B74" s="154" t="s">
        <v>356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275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3" t="s">
        <v>246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2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2" s="44" customFormat="1" ht="15.75">
      <c r="A91" s="212" t="s">
        <v>276</v>
      </c>
      <c r="B91" s="212"/>
      <c r="C91" s="212"/>
      <c r="D91" s="212"/>
      <c r="E91" s="212"/>
      <c r="F91" s="212"/>
      <c r="G91" s="21"/>
      <c r="I91" s="21"/>
      <c r="J91" s="21"/>
    </row>
    <row r="92" spans="1:12" s="44" customFormat="1">
      <c r="A92" s="21"/>
      <c r="B92" s="21"/>
      <c r="C92" s="21"/>
      <c r="D92" s="21"/>
      <c r="E92" s="261"/>
      <c r="F92" s="261"/>
      <c r="G92" s="261"/>
      <c r="H92" s="261"/>
      <c r="I92" s="53"/>
      <c r="J92" s="53"/>
    </row>
    <row r="93" spans="1:12" s="44" customFormat="1" ht="15">
      <c r="A93" s="52"/>
      <c r="B93" s="52"/>
      <c r="C93" s="52"/>
      <c r="D93" s="52"/>
      <c r="F93" s="45" t="s">
        <v>162</v>
      </c>
      <c r="G93" s="45"/>
      <c r="H93" s="53"/>
      <c r="I93" s="53"/>
      <c r="J93" s="53"/>
    </row>
    <row r="94" spans="1:12" s="44" customFormat="1" ht="34.5" customHeight="1">
      <c r="A94" s="94" t="s">
        <v>210</v>
      </c>
      <c r="B94" s="127" t="s">
        <v>231</v>
      </c>
      <c r="C94" s="91" t="s">
        <v>163</v>
      </c>
      <c r="D94" s="96" t="s">
        <v>164</v>
      </c>
      <c r="E94" s="146" t="s">
        <v>243</v>
      </c>
      <c r="F94" s="99" t="s">
        <v>211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91" t="s">
        <v>373</v>
      </c>
      <c r="B97" s="191"/>
      <c r="C97" s="191"/>
      <c r="D97" s="191"/>
      <c r="E97" s="191"/>
      <c r="F97" s="191"/>
      <c r="G97" s="191"/>
      <c r="H97" s="191"/>
      <c r="I97" s="57"/>
      <c r="J97" s="57"/>
      <c r="K97" s="57"/>
      <c r="L97" s="57"/>
      <c r="M97" s="57"/>
    </row>
    <row r="98" spans="1:16" ht="60" customHeight="1">
      <c r="A98" s="189" t="s">
        <v>374</v>
      </c>
      <c r="B98" s="189"/>
      <c r="C98" s="189"/>
      <c r="D98" s="189"/>
      <c r="E98" s="189"/>
      <c r="F98" s="189"/>
      <c r="G98" s="189"/>
      <c r="H98" s="189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5" t="s">
        <v>70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185" t="s">
        <v>143</v>
      </c>
      <c r="B101" s="185"/>
      <c r="C101" s="185"/>
      <c r="D101" s="185"/>
      <c r="E101" s="185"/>
      <c r="F101" s="185"/>
      <c r="G101" s="185"/>
      <c r="H101" s="185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186" t="s">
        <v>144</v>
      </c>
      <c r="B102" s="186"/>
      <c r="C102" s="186"/>
      <c r="D102" s="186"/>
      <c r="E102" s="186"/>
      <c r="F102" s="186"/>
      <c r="G102" s="186"/>
      <c r="H102" s="186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7" t="s">
        <v>197</v>
      </c>
      <c r="B103" s="187"/>
      <c r="C103" s="187"/>
      <c r="D103" s="187"/>
      <c r="E103" s="187"/>
      <c r="F103" s="187"/>
      <c r="G103" s="187"/>
      <c r="H103" s="187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195" t="s">
        <v>167</v>
      </c>
      <c r="B104" s="195"/>
      <c r="C104" s="195"/>
      <c r="D104" s="195"/>
      <c r="E104" s="195"/>
      <c r="F104" s="195"/>
      <c r="G104" s="195"/>
      <c r="H104" s="195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6" t="s">
        <v>185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181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279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00" t="s">
        <v>283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30" customHeight="1">
      <c r="A7" s="39" t="s">
        <v>248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189</v>
      </c>
      <c r="F11" s="39"/>
      <c r="G11" s="39" t="s">
        <v>280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120</v>
      </c>
      <c r="B13" s="39"/>
      <c r="C13" s="39"/>
      <c r="D13" s="39"/>
      <c r="E13" s="39" t="s">
        <v>194</v>
      </c>
      <c r="F13" s="39"/>
      <c r="G13" s="39" t="s">
        <v>281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188</v>
      </c>
      <c r="F15" s="39"/>
      <c r="G15" s="39" t="s">
        <v>282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8" t="s">
        <v>300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286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152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147</v>
      </c>
      <c r="B21" s="241"/>
      <c r="C21" s="246" t="s">
        <v>203</v>
      </c>
      <c r="D21" s="240" t="s">
        <v>148</v>
      </c>
      <c r="E21" s="240" t="s">
        <v>249</v>
      </c>
      <c r="F21" s="254" t="s">
        <v>227</v>
      </c>
      <c r="G21" s="235" t="s">
        <v>149</v>
      </c>
      <c r="H21" s="221" t="s">
        <v>150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-176077.12115384001</v>
      </c>
      <c r="B24" s="23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8" t="s">
        <v>153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154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157</v>
      </c>
      <c r="I32" s="202"/>
      <c r="J32" s="202"/>
    </row>
    <row r="33" spans="1:16" s="44" customFormat="1" ht="15.75">
      <c r="A33" s="203" t="s">
        <v>18</v>
      </c>
      <c r="B33" s="204"/>
      <c r="C33" s="230" t="s">
        <v>369</v>
      </c>
      <c r="D33" s="231"/>
      <c r="E33" s="231"/>
      <c r="F33" s="231"/>
      <c r="G33" s="232"/>
      <c r="H33" s="46" t="s">
        <v>158</v>
      </c>
    </row>
    <row r="34" spans="1:16" s="44" customFormat="1" ht="15" customHeight="1">
      <c r="A34" s="247" t="s">
        <v>182</v>
      </c>
      <c r="B34" s="247"/>
      <c r="C34" s="67" t="s">
        <v>205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334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3" t="s">
        <v>370</v>
      </c>
      <c r="D37" s="204"/>
      <c r="E37" s="204"/>
      <c r="F37" s="204"/>
      <c r="G37" s="229"/>
      <c r="H37" s="114"/>
    </row>
    <row r="38" spans="1:16" s="44" customFormat="1" ht="15">
      <c r="A38" s="247"/>
      <c r="B38" s="247"/>
      <c r="C38" s="67" t="s">
        <v>258</v>
      </c>
      <c r="D38" s="180"/>
      <c r="E38" s="180"/>
      <c r="F38" s="180"/>
      <c r="G38" s="180"/>
      <c r="H38" s="113">
        <v>1341</v>
      </c>
    </row>
    <row r="39" spans="1:16" s="44" customFormat="1" ht="14.25">
      <c r="A39" s="247"/>
      <c r="B39" s="247"/>
      <c r="C39" s="67" t="s">
        <v>348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8" t="s">
        <v>301</v>
      </c>
      <c r="B41" s="198"/>
      <c r="C41" s="198"/>
      <c r="D41" s="198"/>
      <c r="E41" s="198"/>
      <c r="F41" s="198"/>
      <c r="G41" s="198"/>
      <c r="H41" s="198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01" t="s">
        <v>380</v>
      </c>
      <c r="B43" s="201"/>
      <c r="C43" s="201"/>
      <c r="D43" s="201"/>
      <c r="E43" s="201"/>
      <c r="F43" s="201"/>
      <c r="G43" s="201"/>
      <c r="H43" s="201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159</v>
      </c>
      <c r="J44" s="47"/>
      <c r="M44" s="47"/>
      <c r="N44" s="47"/>
      <c r="O44" s="47"/>
      <c r="P44" s="47"/>
    </row>
    <row r="45" spans="1:16" ht="15.75">
      <c r="A45" s="230" t="s">
        <v>18</v>
      </c>
      <c r="B45" s="232"/>
      <c r="C45" s="230" t="s">
        <v>369</v>
      </c>
      <c r="D45" s="231"/>
      <c r="E45" s="231"/>
      <c r="F45" s="231"/>
      <c r="G45" s="232"/>
      <c r="H45" s="46" t="s">
        <v>158</v>
      </c>
      <c r="I45" s="47"/>
      <c r="J45" s="47"/>
      <c r="K45" s="47"/>
      <c r="L45" s="47"/>
    </row>
    <row r="46" spans="1:16" ht="15" customHeight="1">
      <c r="A46" s="247" t="s">
        <v>182</v>
      </c>
      <c r="B46" s="247"/>
      <c r="C46" s="205" t="s">
        <v>208</v>
      </c>
      <c r="D46" s="206"/>
      <c r="E46" s="206"/>
      <c r="F46" s="206"/>
      <c r="G46" s="207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05" t="s">
        <v>323</v>
      </c>
      <c r="D47" s="206"/>
      <c r="E47" s="206"/>
      <c r="F47" s="206"/>
      <c r="G47" s="207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133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192" t="s">
        <v>160</v>
      </c>
      <c r="D49" s="193"/>
      <c r="E49" s="193"/>
      <c r="F49" s="193"/>
      <c r="G49" s="194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199" t="s">
        <v>15</v>
      </c>
      <c r="B54" s="199"/>
      <c r="C54" s="199"/>
      <c r="D54" s="199"/>
      <c r="E54" s="199"/>
      <c r="F54" s="199"/>
      <c r="G54" s="199"/>
      <c r="H54" s="199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165</v>
      </c>
      <c r="J55" s="14"/>
    </row>
    <row r="56" spans="1:11" ht="15.75">
      <c r="A56" s="233" t="s">
        <v>16</v>
      </c>
      <c r="B56" s="233"/>
      <c r="C56" s="233"/>
      <c r="D56" s="233"/>
      <c r="E56" s="233"/>
      <c r="F56" s="233"/>
      <c r="G56" s="234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6" t="s">
        <v>5</v>
      </c>
      <c r="C57" s="227"/>
      <c r="D57" s="227"/>
      <c r="E57" s="227"/>
      <c r="F57" s="227"/>
      <c r="G57" s="228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206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209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2" t="s">
        <v>229</v>
      </c>
      <c r="C61" s="223"/>
      <c r="D61" s="223"/>
      <c r="E61" s="223"/>
      <c r="F61" s="223"/>
      <c r="G61" s="223"/>
      <c r="H61" s="72">
        <f>K58</f>
        <v>9510.6519570902983</v>
      </c>
      <c r="I61" s="41"/>
    </row>
    <row r="62" spans="1:11" ht="15.75">
      <c r="A62" s="51" t="s">
        <v>9</v>
      </c>
      <c r="B62" s="67" t="s">
        <v>139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192" t="s">
        <v>274</v>
      </c>
      <c r="C63" s="193"/>
      <c r="D63" s="193"/>
      <c r="E63" s="193"/>
      <c r="F63" s="193"/>
      <c r="G63" s="193"/>
      <c r="H63" s="72">
        <f>Основное!$C$8*Основное!K36</f>
        <v>4539.5892437608045</v>
      </c>
      <c r="I63" s="41"/>
    </row>
    <row r="64" spans="1:11" ht="15">
      <c r="A64" s="51"/>
      <c r="B64" s="154" t="s">
        <v>356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275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173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135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140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132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138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131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125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372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3" t="s">
        <v>250</v>
      </c>
      <c r="B79" s="213"/>
      <c r="C79" s="213"/>
      <c r="D79" s="213"/>
      <c r="E79" s="213"/>
      <c r="F79" s="213"/>
      <c r="G79" s="213"/>
      <c r="H79" s="213"/>
      <c r="I79" s="83"/>
      <c r="J79" s="83"/>
    </row>
    <row r="80" spans="1:10" s="44" customFormat="1">
      <c r="A80" s="21"/>
      <c r="B80" s="190"/>
      <c r="C80" s="190"/>
      <c r="D80" s="190"/>
      <c r="E80" s="190"/>
      <c r="F80" s="190"/>
      <c r="G80" s="190"/>
      <c r="H80" s="190"/>
      <c r="I80" s="53"/>
      <c r="J80" s="53"/>
    </row>
    <row r="81" spans="1:16" s="44" customFormat="1" ht="15.75">
      <c r="A81" s="212" t="s">
        <v>276</v>
      </c>
      <c r="B81" s="212"/>
      <c r="C81" s="212"/>
      <c r="D81" s="212"/>
      <c r="E81" s="212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162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210</v>
      </c>
      <c r="B83" s="127" t="s">
        <v>231</v>
      </c>
      <c r="C83" s="91" t="s">
        <v>163</v>
      </c>
      <c r="D83" s="96" t="s">
        <v>164</v>
      </c>
      <c r="E83" s="99" t="s">
        <v>211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91" t="s">
        <v>373</v>
      </c>
      <c r="B86" s="191"/>
      <c r="C86" s="191"/>
      <c r="D86" s="191"/>
      <c r="E86" s="191"/>
      <c r="F86" s="191"/>
      <c r="G86" s="191"/>
      <c r="H86" s="191"/>
      <c r="I86" s="57"/>
      <c r="J86" s="57"/>
      <c r="K86" s="57"/>
      <c r="L86" s="57"/>
      <c r="M86" s="57"/>
    </row>
    <row r="87" spans="1:16" ht="59.25" customHeight="1">
      <c r="A87" s="189" t="s">
        <v>374</v>
      </c>
      <c r="B87" s="189"/>
      <c r="C87" s="189"/>
      <c r="D87" s="189"/>
      <c r="E87" s="189"/>
      <c r="F87" s="189"/>
      <c r="G87" s="189"/>
      <c r="H87" s="189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5" t="s">
        <v>70</v>
      </c>
      <c r="B89" s="185"/>
      <c r="C89" s="185"/>
      <c r="D89" s="185"/>
      <c r="E89" s="185"/>
      <c r="F89" s="185"/>
      <c r="G89" s="185"/>
      <c r="H89" s="185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185" t="s">
        <v>143</v>
      </c>
      <c r="B90" s="185"/>
      <c r="C90" s="185"/>
      <c r="D90" s="185"/>
      <c r="E90" s="185"/>
      <c r="F90" s="185"/>
      <c r="G90" s="185"/>
      <c r="H90" s="185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186" t="s">
        <v>144</v>
      </c>
      <c r="B91" s="186"/>
      <c r="C91" s="186"/>
      <c r="D91" s="186"/>
      <c r="E91" s="186"/>
      <c r="F91" s="186"/>
      <c r="G91" s="186"/>
      <c r="H91" s="186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7" t="s">
        <v>197</v>
      </c>
      <c r="B92" s="187"/>
      <c r="C92" s="187"/>
      <c r="D92" s="187"/>
      <c r="E92" s="187"/>
      <c r="F92" s="187"/>
      <c r="G92" s="187"/>
      <c r="H92" s="187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195" t="s">
        <v>167</v>
      </c>
      <c r="B93" s="195"/>
      <c r="C93" s="195"/>
      <c r="D93" s="195"/>
      <c r="E93" s="195"/>
      <c r="F93" s="195"/>
      <c r="G93" s="195"/>
      <c r="H93" s="195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16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16'!Область_печати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2018-03-28T10:04:33Z</dcterms:modified>
</cp:coreProperties>
</file>