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9б" sheetId="44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19б'!$A$1:$H$102</definedName>
  </definedNames>
  <calcPr calcId="124519"/>
</workbook>
</file>

<file path=xl/calcChain.xml><?xml version="1.0" encoding="utf-8"?>
<calcChain xmlns="http://schemas.openxmlformats.org/spreadsheetml/2006/main">
  <c r="H69" i="44"/>
  <c r="H35"/>
  <c r="H43"/>
  <c r="H63"/>
  <c r="H34"/>
  <c r="H66"/>
  <c r="H50"/>
  <c r="H64"/>
  <c r="H37"/>
  <c r="H71"/>
  <c r="H65"/>
  <c r="H36"/>
  <c r="H70"/>
  <c r="H38"/>
  <c r="H51"/>
  <c r="H73"/>
  <c r="H52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4" i="44"/>
  <c r="H75" i="53"/>
  <c r="H75" i="54"/>
  <c r="H71" i="55"/>
  <c r="H78" i="56"/>
  <c r="H65" i="57"/>
  <c r="H75" i="58"/>
  <c r="H79" i="59"/>
  <c r="H78" i="60"/>
  <c r="H69" i="30"/>
  <c r="H78" i="31"/>
  <c r="H74" s="1"/>
  <c r="G93" i="44"/>
  <c r="K62"/>
  <c r="H67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9" i="44"/>
  <c r="H91" i="60"/>
  <c r="H85" i="32"/>
  <c r="H92" i="31"/>
  <c r="H91" i="59"/>
  <c r="H87" i="58"/>
  <c r="H77" i="57"/>
  <c r="H90" i="56"/>
  <c r="H83" i="55"/>
  <c r="H87" i="54"/>
  <c r="H87" i="53"/>
  <c r="H86" i="44"/>
  <c r="H90" i="60"/>
  <c r="H84" i="32"/>
  <c r="H91" i="31"/>
  <c r="H90" i="59"/>
  <c r="H86" i="58"/>
  <c r="H76" i="57"/>
  <c r="H89" i="56"/>
  <c r="H82" i="55"/>
  <c r="H86" i="54"/>
  <c r="H86" i="53"/>
  <c r="H85" i="44"/>
  <c r="H89" i="60"/>
  <c r="H83" i="32"/>
  <c r="H90" i="31"/>
  <c r="H89" i="59"/>
  <c r="H85" i="58"/>
  <c r="H75" i="57"/>
  <c r="H88" i="56"/>
  <c r="H81" i="55"/>
  <c r="H85" i="54"/>
  <c r="H85" i="53"/>
  <c r="H84" i="44"/>
  <c r="H88" i="60"/>
  <c r="H82" i="32"/>
  <c r="H89" i="31"/>
  <c r="H88" i="59"/>
  <c r="H84" i="58"/>
  <c r="H74" i="57"/>
  <c r="H87" i="56"/>
  <c r="H80" i="55"/>
  <c r="H84" i="54"/>
  <c r="H84" i="53"/>
  <c r="H83" i="44"/>
  <c r="H87" i="60"/>
  <c r="H81" i="32"/>
  <c r="H88" i="31"/>
  <c r="H87" i="59"/>
  <c r="H83" i="58"/>
  <c r="H73" i="57"/>
  <c r="H86" i="56"/>
  <c r="H79" i="55"/>
  <c r="H83" i="54"/>
  <c r="H83" i="53"/>
  <c r="H82" i="44"/>
  <c r="H86" i="60"/>
  <c r="H80" i="32"/>
  <c r="H87" i="31"/>
  <c r="H86" i="59"/>
  <c r="H82" i="58"/>
  <c r="H72" i="57"/>
  <c r="H85" i="56"/>
  <c r="H78" i="55"/>
  <c r="H82" i="54"/>
  <c r="H82" i="53"/>
  <c r="H81" i="44"/>
  <c r="H84" i="60"/>
  <c r="H79" i="32"/>
  <c r="H86" i="31"/>
  <c r="H85" i="59"/>
  <c r="H81" i="58"/>
  <c r="H71" i="57"/>
  <c r="H84" i="56"/>
  <c r="H77" i="55"/>
  <c r="H81" i="54"/>
  <c r="H81" i="53"/>
  <c r="H80" i="44"/>
  <c r="H82" i="60"/>
  <c r="H77" i="32"/>
  <c r="H84" i="31"/>
  <c r="H83" i="59"/>
  <c r="H79" i="58"/>
  <c r="H69" i="57"/>
  <c r="H82" i="56"/>
  <c r="H75" i="55"/>
  <c r="H79" i="54"/>
  <c r="H79" i="53"/>
  <c r="H78" i="44"/>
  <c r="H81" i="60"/>
  <c r="H76" i="32"/>
  <c r="H83" i="31"/>
  <c r="H82" i="59"/>
  <c r="H78" i="58"/>
  <c r="H68" i="57"/>
  <c r="H81" i="56"/>
  <c r="H74" i="55"/>
  <c r="H78" i="54"/>
  <c r="H78" i="53"/>
  <c r="H77" i="44"/>
  <c r="H80" i="60"/>
  <c r="H75" i="32"/>
  <c r="H82" i="31"/>
  <c r="H81" i="59"/>
  <c r="H77" i="58"/>
  <c r="H67" i="57"/>
  <c r="H80" i="56"/>
  <c r="H73" i="55"/>
  <c r="H77" i="54"/>
  <c r="H77" i="53"/>
  <c r="H76" i="44"/>
  <c r="H79" i="60"/>
  <c r="H80" i="59"/>
  <c r="H76" i="58"/>
  <c r="H66" i="57"/>
  <c r="H79" i="56"/>
  <c r="H72" i="55"/>
  <c r="H76" i="54"/>
  <c r="H76" i="53"/>
  <c r="H75" i="44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2" i="44"/>
  <c r="H68" s="1"/>
  <c r="H60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39" i="44"/>
  <c r="H62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<sst xmlns="http://schemas.openxmlformats.org/spreadsheetml/2006/main" count="1519" uniqueCount="380">
  <si>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</si>
  <si>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</si>
  <si>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</si>
  <si>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</si>
  <si>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</si>
  <si>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</si>
  <si>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</si>
  <si>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</si>
  <si>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</si>
  <si>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</si>
  <si>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</si>
  <si>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</si>
  <si>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</si>
  <si>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</si>
  <si>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</si>
  <si>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</si>
  <si>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</si>
  <si>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</si>
  <si>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</si>
  <si>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</si>
  <si>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</si>
  <si>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</si>
  <si>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</si>
  <si>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</si>
  <si>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</si>
  <si>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</si>
  <si>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Площадь газона - 173 кв. м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</si>
  <si>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</si>
  <si>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</si>
  <si>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</si>
  <si>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</si>
  <si>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</si>
  <si>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</si>
  <si>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</si>
  <si>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</si>
  <si>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</si>
  <si>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</si>
  <si>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</si>
  <si>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</si>
  <si>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</si>
  <si>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</si>
  <si>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</si>
  <si>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</si>
  <si>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</si>
  <si>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</si>
  <si>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</si>
  <si>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</si>
  <si>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</si>
  <si>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</si>
  <si>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</si>
  <si>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</si>
  <si>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</si>
  <si>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</si>
  <si>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</si>
  <si>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</si>
  <si>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</si>
  <si>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</si>
  <si>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</si>
  <si>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</si>
  <si>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</si>
  <si>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</si>
  <si>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</si>
  <si>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</si>
  <si>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</si>
  <si>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</si>
  <si>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</si>
  <si>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</si>
  <si>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</si>
  <si>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</si>
  <si>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</si>
  <si>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</si>
  <si>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</si>
  <si>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</si>
  <si>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</si>
  <si>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</si>
  <si>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</si>
  <si>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</si>
  <si>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</si>
  <si>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</si>
  <si>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</si>
  <si>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</si>
  <si>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</si>
  <si>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</si>
  <si>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</si>
  <si>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</si>
  <si>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</si>
  <si>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</si>
  <si>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</si>
  <si>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</si>
  <si>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</si>
  <si>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</si>
  <si>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</si>
  <si>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</si>
  <si>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</si>
  <si>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</si>
  <si>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</si>
  <si>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</si>
  <si>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</si>
  <si>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</si>
  <si>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</si>
  <si>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</si>
  <si>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</si>
  <si>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</si>
  <si>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</si>
  <si>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</si>
  <si>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</si>
  <si>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</si>
  <si>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</si>
  <si>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</si>
  <si>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</si>
  <si>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</si>
  <si>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</si>
  <si>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</si>
  <si>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</si>
  <si>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</si>
  <si>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19 б </t>
  </si>
  <si>
    <t>Площадь подъезда - 647,2 кв. м</t>
  </si>
  <si>
    <t>Площадь подвала - 598,6 кв. м</t>
  </si>
  <si>
    <t>Площадь кровли - 680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</si>
  <si>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</si>
  <si>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</si>
  <si>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</si>
  <si>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</si>
  <si>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</si>
  <si>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</si>
  <si>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</si>
  <si>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</si>
  <si>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</si>
  <si>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</si>
  <si>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</si>
  <si>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</si>
  <si>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</si>
  <si>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</si>
  <si>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</si>
  <si>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</si>
  <si>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</si>
  <si>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</si>
  <si>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</si>
  <si>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</si>
  <si>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</si>
  <si>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</si>
  <si>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</si>
  <si>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</si>
  <si>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</si>
  <si>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</si>
  <si>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</si>
  <si>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</si>
  <si>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</si>
  <si>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</si>
  <si>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</si>
  <si>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</si>
  <si>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</si>
  <si>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</si>
  <si>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</si>
  <si>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</si>
  <si>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</si>
  <si>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</si>
  <si>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</si>
  <si>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</si>
  <si>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</si>
  <si>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</si>
  <si>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</si>
  <si>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</si>
  <si>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</si>
  <si>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</si>
  <si>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</si>
  <si>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</si>
  <si>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</si>
  <si>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</si>
  <si>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</si>
  <si>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</si>
  <si>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</si>
  <si>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</si>
  <si>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</si>
  <si>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</si>
  <si>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</si>
  <si>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</si>
  <si>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</si>
  <si>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</si>
  <si>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</si>
  <si>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</si>
  <si>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</si>
  <si>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</si>
  <si>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</si>
  <si>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</si>
  <si>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</si>
  <si>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</si>
  <si>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</si>
  <si>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</si>
  <si>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</si>
  <si>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</si>
  <si>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</si>
  <si>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</si>
  <si>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</si>
  <si>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</si>
  <si>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</si>
  <si>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</si>
  <si>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</si>
  <si>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</si>
  <si>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№19Б по ул.Садовая</t>
  </si>
  <si>
    <t>ул.Садовая д.19Б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</si>
  <si>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</si>
  <si>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</si>
  <si>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</si>
  <si>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</si>
  <si>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</si>
  <si>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</si>
  <si>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</si>
  <si>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</si>
  <si>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</si>
  <si>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</si>
  <si>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</si>
  <si>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</si>
  <si>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</si>
  <si>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</si>
  <si>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</si>
  <si>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</si>
  <si>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</si>
  <si>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</si>
  <si>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</si>
  <si>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</si>
  <si>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</si>
  <si>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</si>
  <si>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</si>
  <si>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</si>
  <si>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</si>
  <si>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</si>
  <si>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</si>
  <si>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</si>
  <si>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</si>
  <si>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</si>
  <si>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</si>
  <si>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</si>
  <si>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</si>
  <si>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</si>
  <si>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</si>
  <si>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</si>
  <si>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</si>
  <si>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</si>
  <si>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</si>
  <si>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</si>
  <si>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</si>
  <si>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</si>
  <si>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</si>
  <si>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</si>
  <si>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</si>
  <si>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</si>
  <si>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</si>
  <si>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</si>
  <si>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</si>
  <si>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</si>
  <si>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</si>
  <si>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</si>
  <si>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</si>
  <si>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</si>
  <si>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</si>
  <si>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</si>
  <si>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</si>
  <si>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</si>
  <si>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</si>
  <si>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</si>
  <si>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</si>
  <si>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</si>
  <si>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</si>
  <si>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</si>
  <si>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</si>
  <si>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</si>
  <si>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</si>
  <si>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</si>
  <si>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</si>
  <si>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-4463,80 кв.м.</t>
  </si>
  <si>
    <t>Общая площадь дома -6245,30 кв. м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</si>
  <si>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</si>
  <si>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</si>
  <si>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</si>
  <si>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</si>
  <si>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</si>
  <si>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</si>
  <si>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</si>
  <si>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</si>
  <si>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</si>
  <si>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</si>
  <si>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</si>
  <si>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</si>
  <si>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</si>
  <si>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</si>
  <si>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</si>
  <si>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</si>
  <si>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</si>
  <si>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</si>
  <si>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</si>
  <si>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</si>
  <si>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</si>
  <si>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</si>
  <si>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</si>
  <si>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</si>
  <si>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</si>
  <si>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</si>
  <si>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</si>
  <si>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</si>
  <si>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</si>
  <si>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</si>
  <si>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</si>
  <si>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</si>
  <si>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</si>
  <si>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</si>
  <si>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</si>
  <si>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</si>
  <si>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</si>
  <si>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</si>
  <si>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</si>
  <si>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</si>
  <si>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</si>
  <si>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</si>
  <si>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</si>
  <si>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№19Б по ул.Садовая за 2017г.</t>
  </si>
  <si>
    <t>В ходе плановых осмотров, а также на основании обращений собственников помещений жилого дома №19Б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</si>
  <si>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</si>
  <si>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</si>
  <si>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</si>
  <si>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</si>
  <si>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</si>
  <si>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</si>
  <si>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</si>
  <si>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</si>
  <si>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</si>
  <si>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</si>
  <si>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</si>
  <si>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</si>
  <si>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</si>
  <si>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</si>
  <si>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</si>
  <si>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</si>
  <si>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</si>
  <si>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</si>
  <si>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</si>
  <si>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</si>
  <si>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</si>
  <si>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</si>
  <si>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</si>
  <si>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</si>
  <si>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</si>
  <si>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</si>
  <si>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</si>
  <si>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</si>
  <si>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</si>
  <si>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</si>
  <si>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</si>
  <si>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</si>
  <si>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</si>
  <si>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</si>
  <si>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</si>
  <si>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</si>
  <si>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</si>
  <si>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</si>
  <si>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</si>
  <si>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</si>
  <si>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</si>
  <si>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</si>
  <si>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</si>
  <si>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</si>
  <si>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</si>
  <si>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</si>
  <si>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</si>
  <si>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светильника,кронштейн</t>
  </si>
  <si>
    <t>Ремнт подъезда</t>
  </si>
  <si>
    <t>ООО "ОсколМонтажСтрой"</t>
  </si>
  <si>
    <t>Замена автоматических выключателей,светильников,кабель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</si>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</sst>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C0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2" fontId="0" fillId="0" borderId="0" xfId="0" applyNumberFormat="1" applyBorder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40" fillId="0" borderId="0" xfId="0" applyFont="1" applyBorder="1"/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4"/>
    </row>
    <row r="22" spans="1:10">
      <c r="A22" s="10">
        <v>21</v>
      </c>
      <c r="B22" s="10" t="s">
        <v>55</v>
      </c>
      <c r="C22" s="27">
        <v>6168.9</v>
      </c>
      <c r="D22" s="44"/>
      <c r="E22" s="144"/>
    </row>
    <row r="23" spans="1:10">
      <c r="A23" s="10">
        <v>22</v>
      </c>
      <c r="B23" s="10" t="s">
        <v>56</v>
      </c>
      <c r="C23" s="27">
        <v>8664.9</v>
      </c>
      <c r="D23" s="44"/>
      <c r="E23" s="144"/>
    </row>
    <row r="24" spans="1:10">
      <c r="A24" s="10">
        <v>23</v>
      </c>
      <c r="B24" s="10" t="s">
        <v>57</v>
      </c>
      <c r="C24" s="27">
        <v>6313.24</v>
      </c>
      <c r="D24" s="44"/>
      <c r="E24" s="144"/>
    </row>
    <row r="25" spans="1:10">
      <c r="A25" s="10">
        <v>24</v>
      </c>
      <c r="B25" s="10" t="s">
        <v>58</v>
      </c>
      <c r="C25" s="27">
        <v>6413.8</v>
      </c>
      <c r="D25" s="44"/>
      <c r="E25" s="144"/>
    </row>
    <row r="26" spans="1:10">
      <c r="A26" s="10">
        <v>25</v>
      </c>
      <c r="B26" s="10" t="s">
        <v>59</v>
      </c>
      <c r="C26" s="27">
        <v>4233.8999999999996</v>
      </c>
      <c r="D26" s="44"/>
      <c r="E26" s="144"/>
    </row>
    <row r="27" spans="1:10">
      <c r="A27" s="10">
        <v>26</v>
      </c>
      <c r="B27" s="10" t="s">
        <v>60</v>
      </c>
      <c r="C27" s="27">
        <v>6293.5</v>
      </c>
      <c r="D27" s="44"/>
      <c r="E27" s="144"/>
    </row>
    <row r="28" spans="1:10">
      <c r="A28" s="10">
        <v>27</v>
      </c>
      <c r="B28" s="10" t="s">
        <v>61</v>
      </c>
      <c r="C28" s="27">
        <v>3636.5</v>
      </c>
      <c r="D28" s="44"/>
      <c r="E28" s="144"/>
    </row>
    <row r="29" spans="1:10">
      <c r="A29" s="10">
        <v>28</v>
      </c>
      <c r="B29" s="10" t="s">
        <v>62</v>
      </c>
      <c r="C29" s="27">
        <v>5513.4</v>
      </c>
      <c r="D29" s="44"/>
      <c r="E29" s="144"/>
    </row>
    <row r="30" spans="1:10">
      <c r="A30" s="10">
        <v>29</v>
      </c>
      <c r="B30" s="10" t="s">
        <v>63</v>
      </c>
      <c r="C30" s="27">
        <v>6302</v>
      </c>
      <c r="D30" s="44"/>
      <c r="E30" s="144"/>
    </row>
    <row r="31" spans="1:10">
      <c r="A31" s="10">
        <v>30</v>
      </c>
      <c r="B31" s="10" t="s">
        <v>64</v>
      </c>
      <c r="C31" s="27">
        <v>4220.18</v>
      </c>
      <c r="D31" s="44"/>
      <c r="E31" s="144"/>
    </row>
    <row r="32" spans="1:10">
      <c r="A32" s="10">
        <v>31</v>
      </c>
      <c r="B32" s="10" t="s">
        <v>34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32</v>
      </c>
      <c r="G34" s="158" t="s">
        <v>120</v>
      </c>
      <c r="H34" s="158" t="s">
        <v>121</v>
      </c>
      <c r="I34" s="159" t="s">
        <v>122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133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127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129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125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128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134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135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126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137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123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124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277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33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32</v>
      </c>
      <c r="H1" s="11" t="s">
        <v>120</v>
      </c>
      <c r="I1" s="11" t="s">
        <v>121</v>
      </c>
      <c r="J1" s="15" t="s">
        <v>122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136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32</v>
      </c>
      <c r="I16" s="11" t="s">
        <v>120</v>
      </c>
      <c r="J16" s="11" t="s">
        <v>121</v>
      </c>
      <c r="K16" s="15" t="s">
        <v>122</v>
      </c>
    </row>
    <row r="17" spans="1:14">
      <c r="G17" s="18">
        <v>1</v>
      </c>
      <c r="H17" s="16" t="s">
        <v>140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141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</row>
    <row r="2" spans="1:15" ht="18">
      <c r="A2" s="235" t="s">
        <v>167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</row>
    <row r="3" spans="1:15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65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5" s="38" customFormat="1" ht="27" customHeight="1">
      <c r="A7" s="77" t="s">
        <v>232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5" s="38" customFormat="1" ht="14.25" customHeight="1">
      <c r="A8" s="39" t="s">
        <v>231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5" s="38" customFormat="1" ht="14.25">
      <c r="A12" s="77" t="s">
        <v>66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5" s="38" customFormat="1" ht="14.25">
      <c r="A13" s="77" t="s">
        <v>67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5" s="38" customFormat="1" ht="14.25">
      <c r="A14" s="77" t="s">
        <v>68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5" s="38" customFormat="1" ht="14.25">
      <c r="A15" s="77" t="s">
        <v>69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7" t="s">
        <v>284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L20" s="42"/>
      <c r="M20" s="42"/>
      <c r="N20" s="43"/>
    </row>
    <row r="21" spans="1:15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190" t="s">
        <v>226</v>
      </c>
      <c r="G21" s="185" t="s">
        <v>148</v>
      </c>
      <c r="H21" s="219" t="s">
        <v>149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5" s="38" customFormat="1" ht="115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5" s="38" customFormat="1" ht="14.25">
      <c r="A24" s="188">
        <v>140752.70256571998</v>
      </c>
      <c r="B24" s="18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286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5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5" s="44" customFormat="1" ht="15" customHeight="1">
      <c r="A34" s="209" t="s">
        <v>168</v>
      </c>
      <c r="B34" s="210"/>
      <c r="C34" s="67" t="s">
        <v>323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1"/>
      <c r="B35" s="212"/>
      <c r="C35" s="67" t="s">
        <v>317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1"/>
      <c r="B36" s="212"/>
      <c r="C36" s="177" t="s">
        <v>257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1"/>
      <c r="B37" s="212"/>
      <c r="C37" s="67" t="s">
        <v>260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1"/>
      <c r="B38" s="212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1"/>
      <c r="B39" s="212"/>
      <c r="C39" s="200" t="s">
        <v>369</v>
      </c>
      <c r="D39" s="201"/>
      <c r="E39" s="201"/>
      <c r="F39" s="201"/>
      <c r="G39" s="202"/>
      <c r="H39" s="87"/>
    </row>
    <row r="40" spans="1:15" s="44" customFormat="1" ht="15" customHeight="1">
      <c r="A40" s="211"/>
      <c r="B40" s="212"/>
      <c r="C40" s="231" t="s">
        <v>257</v>
      </c>
      <c r="D40" s="232"/>
      <c r="E40" s="232"/>
      <c r="F40" s="232"/>
      <c r="G40" s="233"/>
      <c r="H40" s="87">
        <f>5758+807+8615</f>
        <v>15180</v>
      </c>
    </row>
    <row r="41" spans="1:15" s="44" customFormat="1" ht="15" customHeight="1">
      <c r="A41" s="211"/>
      <c r="B41" s="212"/>
      <c r="C41" s="67" t="s">
        <v>224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3"/>
      <c r="B42" s="214"/>
      <c r="C42" s="67" t="s">
        <v>214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7" t="s">
        <v>287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9" t="s">
        <v>370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158</v>
      </c>
      <c r="I47" s="70"/>
      <c r="J47" s="47"/>
      <c r="L47" s="47"/>
      <c r="M47" s="47"/>
      <c r="N47" s="47"/>
      <c r="O47" s="47"/>
    </row>
    <row r="48" spans="1:15" ht="15.75">
      <c r="A48" s="203" t="s">
        <v>18</v>
      </c>
      <c r="B48" s="205"/>
      <c r="C48" s="203" t="s">
        <v>368</v>
      </c>
      <c r="D48" s="204"/>
      <c r="E48" s="204"/>
      <c r="F48" s="204"/>
      <c r="G48" s="205"/>
      <c r="H48" s="46" t="s">
        <v>157</v>
      </c>
      <c r="I48" s="47"/>
      <c r="J48" s="47"/>
      <c r="K48" s="47"/>
    </row>
    <row r="49" spans="1:12" ht="15" customHeight="1">
      <c r="A49" s="209" t="s">
        <v>168</v>
      </c>
      <c r="B49" s="210"/>
      <c r="C49" s="228" t="s">
        <v>207</v>
      </c>
      <c r="D49" s="229"/>
      <c r="E49" s="229"/>
      <c r="F49" s="229"/>
      <c r="G49" s="230"/>
      <c r="H49" s="87">
        <f>388+201+1339+49</f>
        <v>1977</v>
      </c>
      <c r="I49" s="47"/>
      <c r="J49" s="47"/>
      <c r="K49" s="47"/>
    </row>
    <row r="50" spans="1:12" ht="15" customHeight="1">
      <c r="A50" s="211"/>
      <c r="B50" s="212"/>
      <c r="C50" s="228" t="s">
        <v>319</v>
      </c>
      <c r="D50" s="229"/>
      <c r="E50" s="229"/>
      <c r="F50" s="229"/>
      <c r="G50" s="230"/>
      <c r="H50" s="87">
        <v>394</v>
      </c>
      <c r="I50" s="47"/>
      <c r="J50" s="47"/>
      <c r="K50" s="47"/>
    </row>
    <row r="51" spans="1:12" ht="15" customHeight="1">
      <c r="A51" s="211"/>
      <c r="B51" s="212"/>
      <c r="C51" s="228" t="s">
        <v>322</v>
      </c>
      <c r="D51" s="229"/>
      <c r="E51" s="229"/>
      <c r="F51" s="229"/>
      <c r="G51" s="230"/>
      <c r="H51" s="87">
        <f>435+435</f>
        <v>870</v>
      </c>
      <c r="I51" s="47"/>
      <c r="J51" s="47"/>
      <c r="K51" s="47"/>
    </row>
    <row r="52" spans="1:12" ht="15" customHeight="1">
      <c r="A52" s="211"/>
      <c r="B52" s="212"/>
      <c r="C52" s="67" t="s">
        <v>132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1"/>
      <c r="B53" s="212"/>
      <c r="C53" s="200" t="s">
        <v>369</v>
      </c>
      <c r="D53" s="201"/>
      <c r="E53" s="201"/>
      <c r="F53" s="201"/>
      <c r="G53" s="202"/>
      <c r="H53" s="105"/>
      <c r="I53" s="47"/>
      <c r="J53" s="47"/>
      <c r="K53" s="47"/>
    </row>
    <row r="54" spans="1:12" ht="14.25">
      <c r="A54" s="213"/>
      <c r="B54" s="214"/>
      <c r="C54" s="225" t="s">
        <v>159</v>
      </c>
      <c r="D54" s="226"/>
      <c r="E54" s="226"/>
      <c r="F54" s="226"/>
      <c r="G54" s="227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3" t="s">
        <v>17</v>
      </c>
      <c r="B57" s="243"/>
      <c r="C57" s="243"/>
      <c r="D57" s="243"/>
      <c r="E57" s="243"/>
      <c r="F57" s="243"/>
      <c r="G57" s="243"/>
      <c r="H57" s="243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6" t="s">
        <v>15</v>
      </c>
      <c r="B59" s="216"/>
      <c r="C59" s="216"/>
      <c r="D59" s="216"/>
      <c r="E59" s="216"/>
      <c r="F59" s="216"/>
      <c r="G59" s="216"/>
      <c r="H59" s="216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164</v>
      </c>
      <c r="I60" s="70"/>
      <c r="J60" s="14"/>
    </row>
    <row r="61" spans="1:12" ht="15.75">
      <c r="A61" s="206" t="s">
        <v>16</v>
      </c>
      <c r="B61" s="206"/>
      <c r="C61" s="206"/>
      <c r="D61" s="206"/>
      <c r="E61" s="206"/>
      <c r="F61" s="206"/>
      <c r="G61" s="20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7" t="s">
        <v>5</v>
      </c>
      <c r="C62" s="198"/>
      <c r="D62" s="198"/>
      <c r="E62" s="198"/>
      <c r="F62" s="198"/>
      <c r="G62" s="19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205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318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213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208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228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138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5" t="s">
        <v>273</v>
      </c>
      <c r="C70" s="226"/>
      <c r="D70" s="226"/>
      <c r="E70" s="226"/>
      <c r="F70" s="226"/>
      <c r="G70" s="226"/>
      <c r="H70" s="72">
        <f>Основное!$C$2*Основное!K36</f>
        <v>4011.2455117691384</v>
      </c>
      <c r="I70" s="41"/>
    </row>
    <row r="71" spans="1:9" ht="15">
      <c r="A71" s="51"/>
      <c r="B71" s="67" t="s">
        <v>274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355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225" t="s">
        <v>320</v>
      </c>
      <c r="C73" s="226"/>
      <c r="D73" s="226"/>
      <c r="E73" s="226"/>
      <c r="F73" s="226"/>
      <c r="G73" s="22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172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134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139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131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137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130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124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371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7" t="s">
        <v>229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15" s="44" customFormat="1">
      <c r="A88" s="21"/>
      <c r="B88" s="245"/>
      <c r="C88" s="245"/>
      <c r="D88" s="245"/>
      <c r="E88" s="245"/>
      <c r="F88" s="245"/>
      <c r="G88" s="245"/>
      <c r="H88" s="245"/>
      <c r="I88" s="53"/>
      <c r="J88" s="53"/>
    </row>
    <row r="89" spans="1:15" s="44" customFormat="1" ht="15.75">
      <c r="A89" s="208" t="s">
        <v>275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161</v>
      </c>
      <c r="G90" s="45"/>
      <c r="H90" s="53"/>
      <c r="I90" s="53"/>
      <c r="J90" s="53"/>
    </row>
    <row r="91" spans="1:15" s="44" customFormat="1" ht="34.5" customHeight="1">
      <c r="A91" s="94" t="s">
        <v>209</v>
      </c>
      <c r="B91" s="127" t="s">
        <v>230</v>
      </c>
      <c r="C91" s="91" t="s">
        <v>162</v>
      </c>
      <c r="D91" s="96" t="s">
        <v>163</v>
      </c>
      <c r="E91" s="99" t="s">
        <v>211</v>
      </c>
      <c r="F91" s="99" t="s">
        <v>210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6" t="s">
        <v>372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</row>
    <row r="95" spans="1:15" ht="63.75" customHeight="1">
      <c r="A95" s="244" t="s">
        <v>373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0" t="s">
        <v>71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</row>
    <row r="98" spans="1:15" ht="15">
      <c r="A98" s="240" t="s">
        <v>142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</row>
    <row r="99" spans="1:15" ht="14.25">
      <c r="A99" s="241" t="s">
        <v>143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</row>
    <row r="100" spans="1:15" ht="15">
      <c r="A100" s="242" t="s">
        <v>196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</row>
    <row r="101" spans="1:15" ht="15">
      <c r="A101" s="234" t="s">
        <v>166</v>
      </c>
      <c r="B101" s="234"/>
      <c r="C101" s="234"/>
      <c r="D101" s="234"/>
      <c r="E101" s="234"/>
      <c r="F101" s="234"/>
      <c r="G101" s="234"/>
      <c r="H101" s="234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144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238" t="s">
        <v>283</v>
      </c>
      <c r="F5" s="238"/>
      <c r="G5" s="238"/>
      <c r="H5" s="238"/>
      <c r="I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</row>
    <row r="7" spans="1:16" s="38" customFormat="1" ht="27" customHeight="1">
      <c r="A7" s="39" t="s">
        <v>233</v>
      </c>
      <c r="B7" s="39"/>
      <c r="C7" s="39"/>
      <c r="D7" s="39"/>
      <c r="E7" s="238"/>
      <c r="F7" s="238"/>
      <c r="G7" s="238"/>
      <c r="H7" s="238"/>
      <c r="I7" s="66"/>
    </row>
    <row r="8" spans="1:16" s="38" customFormat="1" ht="14.25">
      <c r="A8" s="39" t="s">
        <v>308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27</v>
      </c>
      <c r="B11" s="39"/>
      <c r="C11" s="39"/>
      <c r="D11" s="39"/>
      <c r="E11" s="39" t="s">
        <v>188</v>
      </c>
      <c r="F11" s="39"/>
      <c r="G11" s="39" t="s">
        <v>279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189</v>
      </c>
      <c r="F12" s="39"/>
      <c r="G12" s="39" t="s">
        <v>225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193</v>
      </c>
      <c r="F13" s="39"/>
      <c r="G13" s="39" t="s">
        <v>280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191</v>
      </c>
      <c r="F14" s="39"/>
      <c r="G14" s="39" t="s">
        <v>192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187</v>
      </c>
      <c r="F15" s="39"/>
      <c r="G15" s="39" t="s">
        <v>281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7" t="s">
        <v>288</v>
      </c>
      <c r="B17" s="237"/>
      <c r="C17" s="237"/>
      <c r="D17" s="237"/>
      <c r="E17" s="237"/>
      <c r="F17" s="237"/>
      <c r="G17" s="237"/>
      <c r="H17" s="237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190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100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-69469.121943899998</v>
      </c>
      <c r="B24" s="18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289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5" t="s">
        <v>156</v>
      </c>
      <c r="I32" s="24"/>
      <c r="J32" s="43"/>
    </row>
    <row r="33" spans="1:10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09" t="s">
        <v>154</v>
      </c>
      <c r="B34" s="210"/>
      <c r="C34" s="67" t="s">
        <v>160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1"/>
      <c r="B35" s="212"/>
      <c r="C35" s="67" t="s">
        <v>216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1"/>
      <c r="B36" s="212"/>
      <c r="C36" s="67" t="s">
        <v>324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1"/>
      <c r="B37" s="212"/>
      <c r="C37" s="67" t="s">
        <v>317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1"/>
      <c r="B38" s="212"/>
      <c r="C38" s="67" t="s">
        <v>206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1"/>
      <c r="B39" s="212"/>
      <c r="C39" s="67" t="s">
        <v>223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1"/>
      <c r="B40" s="212"/>
      <c r="C40" s="67" t="s">
        <v>169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1"/>
      <c r="B41" s="212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1"/>
      <c r="B42" s="212"/>
      <c r="C42" s="200" t="s">
        <v>374</v>
      </c>
      <c r="D42" s="201"/>
      <c r="E42" s="201"/>
      <c r="F42" s="201"/>
      <c r="G42" s="202"/>
      <c r="H42" s="114"/>
    </row>
    <row r="43" spans="1:10" s="44" customFormat="1" ht="15.75">
      <c r="A43" s="211"/>
      <c r="B43" s="212"/>
      <c r="C43" s="115" t="s">
        <v>342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1"/>
      <c r="B44" s="212"/>
      <c r="C44" s="67" t="s">
        <v>341</v>
      </c>
      <c r="D44" s="69"/>
      <c r="E44" s="69"/>
      <c r="F44" s="69"/>
      <c r="G44" s="69"/>
      <c r="H44" s="113">
        <v>416</v>
      </c>
    </row>
    <row r="45" spans="1:10" ht="14.25" customHeight="1">
      <c r="A45" s="211"/>
      <c r="B45" s="212"/>
      <c r="C45" s="67" t="s">
        <v>333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1"/>
      <c r="B46" s="212"/>
      <c r="C46" s="67" t="s">
        <v>169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3"/>
      <c r="B47" s="214"/>
      <c r="C47" s="67" t="s">
        <v>257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7" t="s">
        <v>290</v>
      </c>
      <c r="B49" s="237"/>
      <c r="C49" s="237"/>
      <c r="D49" s="237"/>
      <c r="E49" s="237"/>
      <c r="F49" s="237"/>
      <c r="G49" s="237"/>
      <c r="H49" s="237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9" t="s">
        <v>370</v>
      </c>
      <c r="B51" s="239"/>
      <c r="C51" s="239"/>
      <c r="D51" s="239"/>
      <c r="E51" s="239"/>
      <c r="F51" s="239"/>
      <c r="G51" s="239"/>
      <c r="H51" s="23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158</v>
      </c>
      <c r="I52" s="47"/>
      <c r="M52" s="47"/>
      <c r="N52" s="47"/>
      <c r="O52" s="47"/>
      <c r="P52" s="47"/>
    </row>
    <row r="53" spans="1:16" ht="15.75">
      <c r="A53" s="203" t="s">
        <v>18</v>
      </c>
      <c r="B53" s="205"/>
      <c r="C53" s="203" t="s">
        <v>375</v>
      </c>
      <c r="D53" s="204"/>
      <c r="E53" s="204"/>
      <c r="F53" s="204"/>
      <c r="G53" s="205"/>
      <c r="H53" s="46" t="s">
        <v>157</v>
      </c>
      <c r="I53" s="47"/>
      <c r="J53" s="47"/>
      <c r="K53" s="47"/>
      <c r="L53" s="47"/>
    </row>
    <row r="54" spans="1:16" ht="15" customHeight="1">
      <c r="A54" s="247" t="s">
        <v>154</v>
      </c>
      <c r="B54" s="247"/>
      <c r="C54" s="228" t="s">
        <v>207</v>
      </c>
      <c r="D54" s="229"/>
      <c r="E54" s="229"/>
      <c r="F54" s="229"/>
      <c r="G54" s="230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319</v>
      </c>
      <c r="D55" s="229"/>
      <c r="E55" s="229"/>
      <c r="F55" s="229"/>
      <c r="G55" s="230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28" t="s">
        <v>322</v>
      </c>
      <c r="D56" s="229"/>
      <c r="E56" s="229"/>
      <c r="F56" s="229"/>
      <c r="G56" s="230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132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0" t="s">
        <v>374</v>
      </c>
      <c r="D58" s="201"/>
      <c r="E58" s="201"/>
      <c r="F58" s="201"/>
      <c r="G58" s="202"/>
      <c r="H58" s="87"/>
      <c r="I58" s="47"/>
      <c r="J58" s="47"/>
      <c r="K58" s="47"/>
      <c r="L58" s="47"/>
    </row>
    <row r="59" spans="1:16" ht="14.25">
      <c r="A59" s="247"/>
      <c r="B59" s="247"/>
      <c r="C59" s="225" t="s">
        <v>159</v>
      </c>
      <c r="D59" s="226"/>
      <c r="E59" s="226"/>
      <c r="F59" s="226"/>
      <c r="G59" s="227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3" t="s">
        <v>17</v>
      </c>
      <c r="B62" s="243"/>
      <c r="C62" s="243"/>
      <c r="D62" s="243"/>
      <c r="E62" s="243"/>
      <c r="F62" s="243"/>
      <c r="G62" s="243"/>
      <c r="H62" s="243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6" t="s">
        <v>15</v>
      </c>
      <c r="B64" s="216"/>
      <c r="C64" s="216"/>
      <c r="D64" s="216"/>
      <c r="E64" s="216"/>
      <c r="F64" s="216"/>
      <c r="G64" s="216"/>
      <c r="H64" s="216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164</v>
      </c>
      <c r="J65" s="14"/>
    </row>
    <row r="66" spans="1:10" ht="15.75">
      <c r="A66" s="206" t="s">
        <v>16</v>
      </c>
      <c r="B66" s="206"/>
      <c r="C66" s="206"/>
      <c r="D66" s="206"/>
      <c r="E66" s="206"/>
      <c r="F66" s="206"/>
      <c r="G66" s="207"/>
      <c r="H66" s="73">
        <f>SUM(H81:H92)+H68+H74</f>
        <v>1525712.9915252784</v>
      </c>
      <c r="I66" s="14"/>
    </row>
    <row r="67" spans="1:10" ht="14.25">
      <c r="A67" s="50" t="s">
        <v>4</v>
      </c>
      <c r="B67" s="197" t="s">
        <v>5</v>
      </c>
      <c r="C67" s="198"/>
      <c r="D67" s="198"/>
      <c r="E67" s="198"/>
      <c r="F67" s="198"/>
      <c r="G67" s="19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205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321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213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208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228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138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215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325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254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5" t="s">
        <v>273</v>
      </c>
      <c r="C78" s="226"/>
      <c r="D78" s="226"/>
      <c r="E78" s="226"/>
      <c r="F78" s="226"/>
      <c r="G78" s="226"/>
      <c r="H78" s="72">
        <f>Основное!$C$3*Основное!K36</f>
        <v>7942.9953122922107</v>
      </c>
    </row>
    <row r="79" spans="1:10" ht="14.25">
      <c r="A79" s="51"/>
      <c r="B79" s="154" t="s">
        <v>355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274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172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134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139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131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137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130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124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371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7" t="s">
        <v>234</v>
      </c>
      <c r="B94" s="217"/>
      <c r="C94" s="217"/>
      <c r="D94" s="217"/>
      <c r="E94" s="217"/>
      <c r="F94" s="217"/>
      <c r="G94" s="217"/>
      <c r="H94" s="217"/>
    </row>
    <row r="95" spans="1:10" s="44" customFormat="1" ht="6.75" customHeight="1">
      <c r="A95" s="21"/>
      <c r="B95" s="245"/>
      <c r="C95" s="245"/>
      <c r="D95" s="245"/>
      <c r="E95" s="245"/>
      <c r="F95" s="245"/>
      <c r="G95" s="245"/>
      <c r="H95" s="245"/>
    </row>
    <row r="96" spans="1:10" s="44" customFormat="1" ht="15.75">
      <c r="A96" s="208" t="s">
        <v>275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5" t="s">
        <v>161</v>
      </c>
      <c r="F97" s="54"/>
      <c r="G97" s="45"/>
      <c r="H97" s="53"/>
    </row>
    <row r="98" spans="1:16" s="44" customFormat="1" ht="34.5" customHeight="1">
      <c r="A98" s="127" t="s">
        <v>230</v>
      </c>
      <c r="B98" s="91" t="s">
        <v>162</v>
      </c>
      <c r="C98" s="96" t="s">
        <v>163</v>
      </c>
      <c r="D98" s="99" t="s">
        <v>210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6" t="s">
        <v>372</v>
      </c>
      <c r="B101" s="246"/>
      <c r="C101" s="246"/>
      <c r="D101" s="246"/>
      <c r="E101" s="246"/>
      <c r="F101" s="246"/>
      <c r="G101" s="246"/>
      <c r="H101" s="246"/>
      <c r="I101" s="57"/>
      <c r="J101" s="57"/>
      <c r="K101" s="57"/>
      <c r="L101" s="57"/>
      <c r="M101" s="57"/>
    </row>
    <row r="102" spans="1:16" ht="69.75" customHeight="1">
      <c r="A102" s="244" t="s">
        <v>373</v>
      </c>
      <c r="B102" s="244"/>
      <c r="C102" s="244"/>
      <c r="D102" s="244"/>
      <c r="E102" s="244"/>
      <c r="F102" s="244"/>
      <c r="G102" s="244"/>
      <c r="H102" s="244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0" t="s">
        <v>71</v>
      </c>
      <c r="B104" s="240"/>
      <c r="C104" s="240"/>
      <c r="D104" s="240"/>
      <c r="E104" s="240"/>
      <c r="F104" s="240"/>
      <c r="G104" s="240"/>
      <c r="H104" s="240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0" t="s">
        <v>142</v>
      </c>
      <c r="B105" s="240"/>
      <c r="C105" s="240"/>
      <c r="D105" s="240"/>
      <c r="E105" s="240"/>
      <c r="F105" s="240"/>
      <c r="G105" s="240"/>
      <c r="H105" s="240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1" t="s">
        <v>143</v>
      </c>
      <c r="B106" s="241"/>
      <c r="C106" s="241"/>
      <c r="D106" s="241"/>
      <c r="E106" s="241"/>
      <c r="F106" s="241"/>
      <c r="G106" s="241"/>
      <c r="H106" s="241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2" t="s">
        <v>196</v>
      </c>
      <c r="B107" s="242"/>
      <c r="C107" s="242"/>
      <c r="D107" s="242"/>
      <c r="E107" s="242"/>
      <c r="F107" s="242"/>
      <c r="G107" s="242"/>
      <c r="H107" s="242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4" t="s">
        <v>166</v>
      </c>
      <c r="B108" s="234"/>
      <c r="C108" s="234"/>
      <c r="D108" s="234"/>
      <c r="E108" s="234"/>
      <c r="F108" s="234"/>
      <c r="G108" s="234"/>
      <c r="H108" s="234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235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190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92.2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163628.86901892</v>
      </c>
      <c r="B24" s="18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6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09" t="s">
        <v>171</v>
      </c>
      <c r="B34" s="210"/>
      <c r="C34" s="67" t="s">
        <v>326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1"/>
      <c r="B35" s="212"/>
      <c r="C35" s="67" t="s">
        <v>324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1"/>
      <c r="B36" s="212"/>
      <c r="C36" s="67" t="s">
        <v>327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1"/>
      <c r="B37" s="212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1"/>
      <c r="B38" s="212"/>
      <c r="C38" s="200" t="s">
        <v>369</v>
      </c>
      <c r="D38" s="201"/>
      <c r="E38" s="201"/>
      <c r="F38" s="201"/>
      <c r="G38" s="202"/>
      <c r="H38" s="88"/>
    </row>
    <row r="39" spans="1:16" s="44" customFormat="1" ht="14.25" customHeight="1">
      <c r="A39" s="211"/>
      <c r="B39" s="212"/>
      <c r="C39" s="248" t="s">
        <v>328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1"/>
      <c r="B40" s="212"/>
      <c r="C40" s="67" t="s">
        <v>222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3"/>
      <c r="B41" s="214"/>
      <c r="C41" s="67" t="s">
        <v>333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7" t="s">
        <v>175</v>
      </c>
      <c r="B43" s="237"/>
      <c r="C43" s="237"/>
      <c r="D43" s="237"/>
      <c r="E43" s="237"/>
      <c r="F43" s="237"/>
      <c r="G43" s="237"/>
      <c r="H43" s="237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9" t="s">
        <v>370</v>
      </c>
      <c r="B45" s="239"/>
      <c r="C45" s="239"/>
      <c r="D45" s="239"/>
      <c r="E45" s="239"/>
      <c r="F45" s="239"/>
      <c r="G45" s="239"/>
      <c r="H45" s="23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158</v>
      </c>
      <c r="I46" s="70"/>
      <c r="J46" s="47"/>
      <c r="M46" s="47"/>
      <c r="N46" s="47"/>
      <c r="O46" s="47"/>
      <c r="P46" s="47"/>
    </row>
    <row r="47" spans="1:16" ht="15.75">
      <c r="A47" s="203" t="s">
        <v>18</v>
      </c>
      <c r="B47" s="205"/>
      <c r="C47" s="203" t="s">
        <v>368</v>
      </c>
      <c r="D47" s="204"/>
      <c r="E47" s="204"/>
      <c r="F47" s="204"/>
      <c r="G47" s="205"/>
      <c r="H47" s="46" t="s">
        <v>157</v>
      </c>
      <c r="I47" s="47"/>
      <c r="J47" s="47"/>
      <c r="K47" s="47"/>
      <c r="L47" s="47"/>
    </row>
    <row r="48" spans="1:16" ht="15" customHeight="1">
      <c r="A48" s="209" t="s">
        <v>171</v>
      </c>
      <c r="B48" s="210"/>
      <c r="C48" s="228" t="s">
        <v>207</v>
      </c>
      <c r="D48" s="229"/>
      <c r="E48" s="229"/>
      <c r="F48" s="229"/>
      <c r="G48" s="230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1"/>
      <c r="B49" s="212"/>
      <c r="C49" s="228" t="s">
        <v>330</v>
      </c>
      <c r="D49" s="229"/>
      <c r="E49" s="229"/>
      <c r="F49" s="229"/>
      <c r="G49" s="230"/>
      <c r="H49" s="87">
        <v>2364</v>
      </c>
      <c r="I49" s="47"/>
      <c r="J49" s="47"/>
      <c r="K49" s="47"/>
      <c r="L49" s="47"/>
    </row>
    <row r="50" spans="1:12" ht="15" customHeight="1">
      <c r="A50" s="211"/>
      <c r="B50" s="212"/>
      <c r="C50" s="67" t="s">
        <v>132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1"/>
      <c r="B51" s="212"/>
      <c r="C51" s="228" t="s">
        <v>329</v>
      </c>
      <c r="D51" s="229"/>
      <c r="E51" s="229"/>
      <c r="F51" s="229"/>
      <c r="G51" s="230"/>
      <c r="H51" s="87">
        <f>496+496+4434</f>
        <v>5426</v>
      </c>
      <c r="I51" s="47"/>
      <c r="J51" s="47"/>
      <c r="K51" s="47"/>
      <c r="L51" s="47"/>
    </row>
    <row r="52" spans="1:12" ht="15">
      <c r="A52" s="211"/>
      <c r="B52" s="212"/>
      <c r="C52" s="200" t="s">
        <v>369</v>
      </c>
      <c r="D52" s="201"/>
      <c r="E52" s="201"/>
      <c r="F52" s="201"/>
      <c r="G52" s="202"/>
      <c r="H52" s="122"/>
      <c r="I52" s="47"/>
      <c r="J52" s="47"/>
      <c r="K52" s="47"/>
      <c r="L52" s="47"/>
    </row>
    <row r="53" spans="1:12" ht="14.25">
      <c r="A53" s="213"/>
      <c r="B53" s="214"/>
      <c r="C53" s="225" t="s">
        <v>159</v>
      </c>
      <c r="D53" s="226"/>
      <c r="E53" s="226"/>
      <c r="F53" s="226"/>
      <c r="G53" s="227"/>
      <c r="H53" s="72">
        <v>4040.59</v>
      </c>
      <c r="I53" s="36"/>
      <c r="J53" s="36"/>
    </row>
    <row r="54" spans="1:12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3" t="s">
        <v>17</v>
      </c>
      <c r="B55" s="243"/>
      <c r="C55" s="243"/>
      <c r="D55" s="243"/>
      <c r="E55" s="243"/>
      <c r="F55" s="243"/>
      <c r="G55" s="243"/>
      <c r="H55" s="243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6" t="s">
        <v>15</v>
      </c>
      <c r="B57" s="216"/>
      <c r="C57" s="216"/>
      <c r="D57" s="216"/>
      <c r="E57" s="216"/>
      <c r="F57" s="216"/>
      <c r="G57" s="216"/>
      <c r="H57" s="216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164</v>
      </c>
      <c r="I58" s="70"/>
      <c r="J58" s="14"/>
    </row>
    <row r="59" spans="1:12" ht="15.75">
      <c r="A59" s="206" t="s">
        <v>16</v>
      </c>
      <c r="B59" s="206"/>
      <c r="C59" s="206"/>
      <c r="D59" s="206"/>
      <c r="E59" s="206"/>
      <c r="F59" s="206"/>
      <c r="G59" s="20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7" t="s">
        <v>5</v>
      </c>
      <c r="C60" s="198"/>
      <c r="D60" s="198"/>
      <c r="E60" s="198"/>
      <c r="F60" s="198"/>
      <c r="G60" s="19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205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321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331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228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138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5" t="s">
        <v>273</v>
      </c>
      <c r="C67" s="226"/>
      <c r="D67" s="226"/>
      <c r="E67" s="226"/>
      <c r="F67" s="226"/>
      <c r="G67" s="226"/>
      <c r="H67" s="72">
        <f>Основное!$C$4*Основное!K36</f>
        <v>4013.3072351020287</v>
      </c>
      <c r="I67" s="41"/>
    </row>
    <row r="68" spans="1:9" ht="15">
      <c r="A68" s="51"/>
      <c r="B68" s="154" t="s">
        <v>355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274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172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134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139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131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137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130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124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371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7" t="s">
        <v>236</v>
      </c>
      <c r="B83" s="217"/>
      <c r="C83" s="217"/>
      <c r="D83" s="217"/>
      <c r="E83" s="217"/>
      <c r="F83" s="217"/>
      <c r="G83" s="217"/>
      <c r="H83" s="217"/>
      <c r="I83" s="83"/>
      <c r="J83" s="83"/>
    </row>
    <row r="84" spans="1:16" s="44" customFormat="1">
      <c r="A84" s="21"/>
      <c r="B84" s="245"/>
      <c r="C84" s="245"/>
      <c r="D84" s="245"/>
      <c r="E84" s="245"/>
      <c r="F84" s="245"/>
      <c r="G84" s="245"/>
      <c r="H84" s="245"/>
      <c r="I84" s="53"/>
      <c r="J84" s="53"/>
    </row>
    <row r="85" spans="1:16" s="44" customFormat="1" ht="15.75">
      <c r="A85" s="208" t="s">
        <v>275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161</v>
      </c>
      <c r="H86" s="53"/>
      <c r="I86" s="53"/>
      <c r="J86" s="53"/>
    </row>
    <row r="87" spans="1:16" s="44" customFormat="1" ht="34.5" customHeight="1">
      <c r="A87" s="94" t="s">
        <v>209</v>
      </c>
      <c r="B87" s="127" t="s">
        <v>230</v>
      </c>
      <c r="C87" s="91" t="s">
        <v>162</v>
      </c>
      <c r="D87" s="96" t="s">
        <v>163</v>
      </c>
      <c r="E87" s="99" t="s">
        <v>210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6" t="s">
        <v>372</v>
      </c>
      <c r="B90" s="246"/>
      <c r="C90" s="246"/>
      <c r="D90" s="246"/>
      <c r="E90" s="246"/>
      <c r="F90" s="246"/>
      <c r="G90" s="246"/>
      <c r="H90" s="246"/>
      <c r="I90" s="57"/>
      <c r="J90" s="57"/>
      <c r="K90" s="57"/>
      <c r="L90" s="57"/>
      <c r="M90" s="57"/>
    </row>
    <row r="91" spans="1:16" ht="64.5" customHeight="1">
      <c r="A91" s="244" t="s">
        <v>373</v>
      </c>
      <c r="B91" s="244"/>
      <c r="C91" s="244"/>
      <c r="D91" s="244"/>
      <c r="E91" s="244"/>
      <c r="F91" s="244"/>
      <c r="G91" s="244"/>
      <c r="H91" s="244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0" t="s">
        <v>71</v>
      </c>
      <c r="B93" s="240"/>
      <c r="C93" s="240"/>
      <c r="D93" s="240"/>
      <c r="E93" s="240"/>
      <c r="F93" s="240"/>
      <c r="G93" s="240"/>
      <c r="H93" s="240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0" t="s">
        <v>142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1" t="s">
        <v>143</v>
      </c>
      <c r="B95" s="241"/>
      <c r="C95" s="241"/>
      <c r="D95" s="241"/>
      <c r="E95" s="241"/>
      <c r="F95" s="241"/>
      <c r="G95" s="241"/>
      <c r="H95" s="241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2" t="s">
        <v>196</v>
      </c>
      <c r="B96" s="242"/>
      <c r="C96" s="242"/>
      <c r="D96" s="242"/>
      <c r="E96" s="242"/>
      <c r="F96" s="242"/>
      <c r="G96" s="242"/>
      <c r="H96" s="242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4" t="s">
        <v>166</v>
      </c>
      <c r="B97" s="234"/>
      <c r="C97" s="234"/>
      <c r="D97" s="234"/>
      <c r="E97" s="234"/>
      <c r="F97" s="234"/>
      <c r="G97" s="234"/>
      <c r="H97" s="234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254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59944.400035580002</v>
      </c>
      <c r="B24" s="18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6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47" t="s">
        <v>174</v>
      </c>
      <c r="B34" s="247"/>
      <c r="C34" s="67" t="s">
        <v>335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217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333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160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317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0" t="s">
        <v>369</v>
      </c>
      <c r="D40" s="201"/>
      <c r="E40" s="201"/>
      <c r="F40" s="201"/>
      <c r="G40" s="202"/>
      <c r="H40" s="88"/>
    </row>
    <row r="41" spans="1:16" s="44" customFormat="1" ht="15">
      <c r="A41" s="247"/>
      <c r="B41" s="247"/>
      <c r="C41" s="67" t="s">
        <v>334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257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333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7" t="s">
        <v>294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9" t="s">
        <v>376</v>
      </c>
      <c r="B47" s="239"/>
      <c r="C47" s="239"/>
      <c r="D47" s="239"/>
      <c r="E47" s="239"/>
      <c r="F47" s="239"/>
      <c r="G47" s="239"/>
      <c r="H47" s="23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158</v>
      </c>
      <c r="I48" s="70"/>
      <c r="J48" s="47"/>
      <c r="M48" s="47"/>
      <c r="N48" s="47"/>
      <c r="O48" s="47"/>
      <c r="P48" s="47"/>
    </row>
    <row r="49" spans="1:12" ht="15.75">
      <c r="A49" s="203" t="s">
        <v>18</v>
      </c>
      <c r="B49" s="205"/>
      <c r="C49" s="203" t="s">
        <v>368</v>
      </c>
      <c r="D49" s="204"/>
      <c r="E49" s="204"/>
      <c r="F49" s="204"/>
      <c r="G49" s="205"/>
      <c r="H49" s="46" t="s">
        <v>157</v>
      </c>
      <c r="I49" s="47"/>
      <c r="J49" s="47"/>
      <c r="K49" s="47"/>
      <c r="L49" s="47"/>
    </row>
    <row r="50" spans="1:12" ht="15" customHeight="1">
      <c r="A50" s="209" t="s">
        <v>174</v>
      </c>
      <c r="B50" s="210"/>
      <c r="C50" s="251" t="s">
        <v>207</v>
      </c>
      <c r="D50" s="252"/>
      <c r="E50" s="252"/>
      <c r="F50" s="252"/>
      <c r="G50" s="253"/>
      <c r="H50" s="87">
        <f>316+2016</f>
        <v>2332</v>
      </c>
      <c r="I50" s="47"/>
      <c r="J50" s="47"/>
      <c r="K50" s="47"/>
      <c r="L50" s="47"/>
    </row>
    <row r="51" spans="1:12" ht="15" customHeight="1">
      <c r="A51" s="211"/>
      <c r="B51" s="212"/>
      <c r="C51" s="225" t="s">
        <v>159</v>
      </c>
      <c r="D51" s="226"/>
      <c r="E51" s="226"/>
      <c r="F51" s="226"/>
      <c r="G51" s="227"/>
      <c r="H51" s="87">
        <v>4040.59</v>
      </c>
      <c r="I51" s="47"/>
      <c r="J51" s="47"/>
      <c r="K51" s="47"/>
      <c r="L51" s="47"/>
    </row>
    <row r="52" spans="1:12" ht="15" customHeight="1">
      <c r="A52" s="211"/>
      <c r="B52" s="212"/>
      <c r="C52" s="228" t="s">
        <v>322</v>
      </c>
      <c r="D52" s="229"/>
      <c r="E52" s="229"/>
      <c r="F52" s="229"/>
      <c r="G52" s="230"/>
      <c r="H52" s="87">
        <f>463+463</f>
        <v>926</v>
      </c>
      <c r="I52" s="47"/>
      <c r="J52" s="47"/>
      <c r="K52" s="47"/>
      <c r="L52" s="47"/>
    </row>
    <row r="53" spans="1:12" ht="15" customHeight="1">
      <c r="A53" s="211"/>
      <c r="B53" s="212"/>
      <c r="C53" s="67" t="s">
        <v>132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1"/>
      <c r="B54" s="212"/>
      <c r="C54" s="200" t="s">
        <v>369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2" ht="15">
      <c r="A55" s="211"/>
      <c r="B55" s="212"/>
      <c r="C55" s="231" t="s">
        <v>377</v>
      </c>
      <c r="D55" s="232"/>
      <c r="E55" s="232"/>
      <c r="F55" s="232"/>
      <c r="G55" s="233"/>
      <c r="H55" s="87">
        <v>1283.8399999999999</v>
      </c>
      <c r="I55" s="47"/>
      <c r="J55" s="47"/>
      <c r="K55" s="47"/>
      <c r="L55" s="47"/>
    </row>
    <row r="56" spans="1:12" ht="14.25" customHeight="1">
      <c r="A56" s="213"/>
      <c r="B56" s="214"/>
      <c r="C56" s="257" t="s">
        <v>332</v>
      </c>
      <c r="D56" s="258"/>
      <c r="E56" s="258"/>
      <c r="F56" s="258"/>
      <c r="G56" s="25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80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164</v>
      </c>
      <c r="I62" s="70"/>
      <c r="J62" s="14"/>
    </row>
    <row r="63" spans="1:12" ht="15.75">
      <c r="A63" s="206" t="s">
        <v>16</v>
      </c>
      <c r="B63" s="206"/>
      <c r="C63" s="206"/>
      <c r="D63" s="206"/>
      <c r="E63" s="206"/>
      <c r="F63" s="206"/>
      <c r="G63" s="20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205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321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213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208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228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138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215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336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250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5" t="s">
        <v>273</v>
      </c>
      <c r="C76" s="226"/>
      <c r="D76" s="226"/>
      <c r="E76" s="226"/>
      <c r="F76" s="226"/>
      <c r="G76" s="226"/>
      <c r="H76" s="72">
        <f>Основное!$C$5*Основное!K36</f>
        <v>4036.6372622899949</v>
      </c>
      <c r="I76" s="41"/>
    </row>
    <row r="77" spans="1:11" ht="15">
      <c r="A77" s="51"/>
      <c r="B77" s="154" t="s">
        <v>355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274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172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134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139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201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131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137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130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124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371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276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275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161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209</v>
      </c>
      <c r="B97" s="127" t="s">
        <v>230</v>
      </c>
      <c r="C97" s="91" t="s">
        <v>162</v>
      </c>
      <c r="D97" s="96" t="s">
        <v>163</v>
      </c>
      <c r="E97" s="99" t="s">
        <v>210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6" t="s">
        <v>372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61.5" customHeight="1">
      <c r="A101" s="244" t="s">
        <v>373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71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142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143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196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166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240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239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6" t="s">
        <v>285</v>
      </c>
      <c r="B18" s="216"/>
      <c r="C18" s="216"/>
      <c r="D18" s="216"/>
      <c r="E18" s="216"/>
      <c r="F18" s="216"/>
      <c r="G18" s="216"/>
      <c r="H18" s="216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/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254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-377768.58043983998</v>
      </c>
      <c r="B24" s="18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0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09" t="s">
        <v>176</v>
      </c>
      <c r="B34" s="210"/>
      <c r="C34" s="67" t="s">
        <v>219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1"/>
      <c r="B35" s="212"/>
      <c r="C35" s="67" t="s">
        <v>169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1"/>
      <c r="B36" s="212"/>
      <c r="C36" s="67" t="s">
        <v>333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1"/>
      <c r="B37" s="212"/>
      <c r="C37" s="67" t="s">
        <v>339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1"/>
      <c r="B38" s="212"/>
      <c r="C38" s="67" t="s">
        <v>317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1"/>
      <c r="B39" s="212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1"/>
      <c r="B40" s="212"/>
      <c r="C40" s="200" t="s">
        <v>369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340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1"/>
      <c r="B42" s="212"/>
      <c r="C42" s="67" t="s">
        <v>341</v>
      </c>
      <c r="D42" s="85"/>
      <c r="E42" s="85"/>
      <c r="F42" s="85"/>
      <c r="G42" s="85"/>
      <c r="H42" s="113">
        <v>416</v>
      </c>
    </row>
    <row r="43" spans="1:10" s="44" customFormat="1" ht="15">
      <c r="A43" s="211"/>
      <c r="B43" s="212"/>
      <c r="C43" s="67" t="s">
        <v>333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1"/>
      <c r="B44" s="212"/>
      <c r="C44" s="67" t="s">
        <v>169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1"/>
      <c r="B45" s="212"/>
      <c r="C45" s="67" t="s">
        <v>338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3"/>
      <c r="B46" s="214"/>
      <c r="C46" s="67" t="s">
        <v>257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296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370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158</v>
      </c>
      <c r="I51" s="70"/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368</v>
      </c>
      <c r="D52" s="204"/>
      <c r="E52" s="204"/>
      <c r="F52" s="204"/>
      <c r="G52" s="205"/>
      <c r="H52" s="46" t="s">
        <v>157</v>
      </c>
      <c r="I52" s="47"/>
      <c r="J52" s="47"/>
      <c r="K52" s="47"/>
      <c r="L52" s="47"/>
    </row>
    <row r="53" spans="1:16" ht="15" customHeight="1">
      <c r="A53" s="209" t="s">
        <v>176</v>
      </c>
      <c r="B53" s="210"/>
      <c r="C53" s="228" t="s">
        <v>207</v>
      </c>
      <c r="D53" s="229"/>
      <c r="E53" s="229"/>
      <c r="F53" s="229"/>
      <c r="G53" s="230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1"/>
      <c r="B54" s="212"/>
      <c r="C54" s="228" t="s">
        <v>319</v>
      </c>
      <c r="D54" s="229"/>
      <c r="E54" s="229"/>
      <c r="F54" s="229"/>
      <c r="G54" s="230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1"/>
      <c r="B55" s="212"/>
      <c r="C55" s="228" t="s">
        <v>330</v>
      </c>
      <c r="D55" s="229"/>
      <c r="E55" s="229"/>
      <c r="F55" s="229"/>
      <c r="G55" s="230"/>
      <c r="H55" s="87">
        <v>3897</v>
      </c>
      <c r="I55" s="47"/>
      <c r="J55" s="47"/>
      <c r="K55" s="47"/>
      <c r="L55" s="47"/>
    </row>
    <row r="56" spans="1:16" ht="15" customHeight="1">
      <c r="A56" s="211"/>
      <c r="B56" s="212"/>
      <c r="C56" s="228" t="s">
        <v>322</v>
      </c>
      <c r="D56" s="229"/>
      <c r="E56" s="229"/>
      <c r="F56" s="229"/>
      <c r="G56" s="230"/>
      <c r="H56" s="87">
        <f>675+675</f>
        <v>1350</v>
      </c>
      <c r="I56" s="47"/>
      <c r="J56" s="47"/>
      <c r="K56" s="47"/>
      <c r="L56" s="47"/>
    </row>
    <row r="57" spans="1:16" ht="15" customHeight="1">
      <c r="A57" s="211"/>
      <c r="B57" s="212"/>
      <c r="C57" s="67" t="s">
        <v>132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3"/>
      <c r="B58" s="214"/>
      <c r="C58" s="225" t="s">
        <v>159</v>
      </c>
      <c r="D58" s="226"/>
      <c r="E58" s="226"/>
      <c r="F58" s="226"/>
      <c r="G58" s="227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89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164</v>
      </c>
      <c r="I64" s="70"/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205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337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213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331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215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228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138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221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220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5" t="s">
        <v>273</v>
      </c>
      <c r="C77" s="226"/>
      <c r="D77" s="226"/>
      <c r="E77" s="226"/>
      <c r="F77" s="226"/>
      <c r="G77" s="226"/>
      <c r="H77" s="72">
        <f>Основное!$C$6*Основное!K36</f>
        <v>11894.47254975841</v>
      </c>
      <c r="I77" s="41"/>
    </row>
    <row r="78" spans="1:11" ht="15">
      <c r="A78" s="51"/>
      <c r="B78" s="154" t="s">
        <v>355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274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172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134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139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131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137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130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124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371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241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275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161</v>
      </c>
      <c r="G96" s="45"/>
      <c r="H96" s="53"/>
      <c r="I96" s="53"/>
      <c r="J96" s="53"/>
    </row>
    <row r="97" spans="1:16" s="44" customFormat="1" ht="42" customHeight="1">
      <c r="A97" s="127" t="s">
        <v>230</v>
      </c>
      <c r="B97" s="91" t="s">
        <v>162</v>
      </c>
      <c r="C97" s="96" t="s">
        <v>163</v>
      </c>
      <c r="D97" s="146" t="s">
        <v>242</v>
      </c>
      <c r="E97" s="99" t="s">
        <v>210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6" t="s">
        <v>372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59.25" customHeight="1">
      <c r="A101" s="244" t="s">
        <v>373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71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142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143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196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166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178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238" t="s">
        <v>283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244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203</v>
      </c>
      <c r="F21" s="254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2.7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147295.09534621992</v>
      </c>
      <c r="B24" s="18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0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47" t="s">
        <v>179</v>
      </c>
      <c r="B34" s="247"/>
      <c r="C34" s="67" t="s">
        <v>317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219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346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344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257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0" t="s">
        <v>369</v>
      </c>
      <c r="D40" s="201"/>
      <c r="E40" s="201"/>
      <c r="F40" s="201"/>
      <c r="G40" s="202"/>
      <c r="H40" s="114"/>
    </row>
    <row r="41" spans="1:10" s="44" customFormat="1" ht="15">
      <c r="A41" s="247"/>
      <c r="B41" s="247"/>
      <c r="C41" s="67" t="s">
        <v>343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155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344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338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257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1" t="s">
        <v>298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9" t="s">
        <v>378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158</v>
      </c>
      <c r="I50" s="70"/>
      <c r="J50" s="47"/>
      <c r="M50" s="47"/>
      <c r="N50" s="47"/>
      <c r="O50" s="47"/>
      <c r="P50" s="47"/>
    </row>
    <row r="51" spans="1:16" ht="15.75">
      <c r="A51" s="203" t="s">
        <v>18</v>
      </c>
      <c r="B51" s="205"/>
      <c r="C51" s="203" t="s">
        <v>368</v>
      </c>
      <c r="D51" s="204"/>
      <c r="E51" s="204"/>
      <c r="F51" s="204"/>
      <c r="G51" s="205"/>
      <c r="H51" s="46" t="s">
        <v>157</v>
      </c>
      <c r="I51" s="47"/>
      <c r="J51" s="47"/>
      <c r="K51" s="47"/>
      <c r="L51" s="47"/>
    </row>
    <row r="52" spans="1:16" ht="15" customHeight="1">
      <c r="A52" s="247" t="s">
        <v>179</v>
      </c>
      <c r="B52" s="247"/>
      <c r="C52" s="228" t="s">
        <v>207</v>
      </c>
      <c r="D52" s="229"/>
      <c r="E52" s="229"/>
      <c r="F52" s="229"/>
      <c r="G52" s="230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132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0" t="s">
        <v>369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6" ht="14.25">
      <c r="A55" s="247"/>
      <c r="B55" s="247"/>
      <c r="C55" s="225" t="s">
        <v>159</v>
      </c>
      <c r="D55" s="226"/>
      <c r="E55" s="226"/>
      <c r="F55" s="226"/>
      <c r="G55" s="227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89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164</v>
      </c>
      <c r="I61" s="70"/>
      <c r="J61" s="14"/>
    </row>
    <row r="62" spans="1:16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205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321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213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208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215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228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138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345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5" t="s">
        <v>273</v>
      </c>
      <c r="C73" s="226"/>
      <c r="D73" s="226"/>
      <c r="E73" s="226"/>
      <c r="F73" s="226"/>
      <c r="G73" s="226"/>
      <c r="H73" s="72">
        <f>Основное!$C$7*Основное!K36</f>
        <v>11881.92859095409</v>
      </c>
      <c r="I73" s="41"/>
    </row>
    <row r="74" spans="1:13" ht="15">
      <c r="A74" s="51"/>
      <c r="B74" s="154" t="s">
        <v>355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274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134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139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131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137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130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124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7" t="s">
        <v>245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2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2" s="44" customFormat="1" ht="15.75">
      <c r="A91" s="208" t="s">
        <v>275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60"/>
      <c r="F92" s="260"/>
      <c r="G92" s="260"/>
      <c r="H92" s="260"/>
      <c r="I92" s="53"/>
      <c r="J92" s="53"/>
    </row>
    <row r="93" spans="1:12" s="44" customFormat="1" ht="15">
      <c r="A93" s="52"/>
      <c r="B93" s="52"/>
      <c r="C93" s="52"/>
      <c r="D93" s="52"/>
      <c r="F93" s="45" t="s">
        <v>161</v>
      </c>
      <c r="G93" s="45"/>
      <c r="H93" s="53"/>
      <c r="I93" s="53"/>
      <c r="J93" s="53"/>
    </row>
    <row r="94" spans="1:12" s="44" customFormat="1" ht="34.5" customHeight="1">
      <c r="A94" s="94" t="s">
        <v>209</v>
      </c>
      <c r="B94" s="127" t="s">
        <v>230</v>
      </c>
      <c r="C94" s="91" t="s">
        <v>162</v>
      </c>
      <c r="D94" s="96" t="s">
        <v>163</v>
      </c>
      <c r="E94" s="146" t="s">
        <v>242</v>
      </c>
      <c r="F94" s="99" t="s">
        <v>210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6" t="s">
        <v>372</v>
      </c>
      <c r="B97" s="246"/>
      <c r="C97" s="246"/>
      <c r="D97" s="246"/>
      <c r="E97" s="246"/>
      <c r="F97" s="246"/>
      <c r="G97" s="246"/>
      <c r="H97" s="246"/>
      <c r="I97" s="57"/>
      <c r="J97" s="57"/>
      <c r="K97" s="57"/>
      <c r="L97" s="57"/>
      <c r="M97" s="57"/>
    </row>
    <row r="98" spans="1:16" ht="60" customHeight="1">
      <c r="A98" s="244" t="s">
        <v>373</v>
      </c>
      <c r="B98" s="244"/>
      <c r="C98" s="244"/>
      <c r="D98" s="244"/>
      <c r="E98" s="244"/>
      <c r="F98" s="244"/>
      <c r="G98" s="244"/>
      <c r="H98" s="244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0" t="s">
        <v>71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0" t="s">
        <v>142</v>
      </c>
      <c r="B101" s="240"/>
      <c r="C101" s="240"/>
      <c r="D101" s="240"/>
      <c r="E101" s="240"/>
      <c r="F101" s="240"/>
      <c r="G101" s="240"/>
      <c r="H101" s="240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1" t="s">
        <v>143</v>
      </c>
      <c r="B102" s="241"/>
      <c r="C102" s="241"/>
      <c r="D102" s="241"/>
      <c r="E102" s="241"/>
      <c r="F102" s="241"/>
      <c r="G102" s="241"/>
      <c r="H102" s="241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2" t="s">
        <v>196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4" t="s">
        <v>166</v>
      </c>
      <c r="B104" s="234"/>
      <c r="C104" s="234"/>
      <c r="D104" s="234"/>
      <c r="E104" s="234"/>
      <c r="F104" s="234"/>
      <c r="G104" s="234"/>
      <c r="H104" s="234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38" t="s">
        <v>282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30" customHeight="1">
      <c r="A7" s="39" t="s">
        <v>247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119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96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97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7" t="s">
        <v>299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248</v>
      </c>
      <c r="F21" s="254" t="s">
        <v>226</v>
      </c>
      <c r="G21" s="185" t="s">
        <v>148</v>
      </c>
      <c r="H21" s="219" t="s">
        <v>149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-176077.12115384001</v>
      </c>
      <c r="B24" s="18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6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47" t="s">
        <v>181</v>
      </c>
      <c r="B34" s="247"/>
      <c r="C34" s="67" t="s">
        <v>204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333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0" t="s">
        <v>369</v>
      </c>
      <c r="D37" s="201"/>
      <c r="E37" s="201"/>
      <c r="F37" s="201"/>
      <c r="G37" s="202"/>
      <c r="H37" s="114"/>
    </row>
    <row r="38" spans="1:16" s="44" customFormat="1" ht="15">
      <c r="A38" s="247"/>
      <c r="B38" s="247"/>
      <c r="C38" s="67" t="s">
        <v>257</v>
      </c>
      <c r="D38" s="180"/>
      <c r="E38" s="180"/>
      <c r="F38" s="180"/>
      <c r="G38" s="180"/>
      <c r="H38" s="113">
        <v>1341</v>
      </c>
    </row>
    <row r="39" spans="1:16" s="44" customFormat="1" ht="14.25">
      <c r="A39" s="247"/>
      <c r="B39" s="247"/>
      <c r="C39" s="67" t="s">
        <v>347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7" t="s">
        <v>300</v>
      </c>
      <c r="B41" s="237"/>
      <c r="C41" s="237"/>
      <c r="D41" s="237"/>
      <c r="E41" s="237"/>
      <c r="F41" s="237"/>
      <c r="G41" s="237"/>
      <c r="H41" s="237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9" t="s">
        <v>379</v>
      </c>
      <c r="B43" s="239"/>
      <c r="C43" s="239"/>
      <c r="D43" s="239"/>
      <c r="E43" s="239"/>
      <c r="F43" s="239"/>
      <c r="G43" s="239"/>
      <c r="H43" s="23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158</v>
      </c>
      <c r="J44" s="47"/>
      <c r="M44" s="47"/>
      <c r="N44" s="47"/>
      <c r="O44" s="47"/>
      <c r="P44" s="47"/>
    </row>
    <row r="45" spans="1:16" ht="15.75">
      <c r="A45" s="203" t="s">
        <v>18</v>
      </c>
      <c r="B45" s="205"/>
      <c r="C45" s="203" t="s">
        <v>368</v>
      </c>
      <c r="D45" s="204"/>
      <c r="E45" s="204"/>
      <c r="F45" s="204"/>
      <c r="G45" s="205"/>
      <c r="H45" s="46" t="s">
        <v>157</v>
      </c>
      <c r="I45" s="47"/>
      <c r="J45" s="47"/>
      <c r="K45" s="47"/>
      <c r="L45" s="47"/>
    </row>
    <row r="46" spans="1:16" ht="15" customHeight="1">
      <c r="A46" s="247" t="s">
        <v>181</v>
      </c>
      <c r="B46" s="247"/>
      <c r="C46" s="228" t="s">
        <v>207</v>
      </c>
      <c r="D46" s="229"/>
      <c r="E46" s="229"/>
      <c r="F46" s="229"/>
      <c r="G46" s="230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28" t="s">
        <v>322</v>
      </c>
      <c r="D47" s="229"/>
      <c r="E47" s="229"/>
      <c r="F47" s="229"/>
      <c r="G47" s="230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132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225" t="s">
        <v>159</v>
      </c>
      <c r="D49" s="226"/>
      <c r="E49" s="226"/>
      <c r="F49" s="226"/>
      <c r="G49" s="227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98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6" t="s">
        <v>15</v>
      </c>
      <c r="B54" s="216"/>
      <c r="C54" s="216"/>
      <c r="D54" s="216"/>
      <c r="E54" s="216"/>
      <c r="F54" s="216"/>
      <c r="G54" s="216"/>
      <c r="H54" s="216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164</v>
      </c>
      <c r="J55" s="14"/>
    </row>
    <row r="56" spans="1:11" ht="15.75">
      <c r="A56" s="206" t="s">
        <v>16</v>
      </c>
      <c r="B56" s="206"/>
      <c r="C56" s="206"/>
      <c r="D56" s="206"/>
      <c r="E56" s="206"/>
      <c r="F56" s="206"/>
      <c r="G56" s="20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7" t="s">
        <v>5</v>
      </c>
      <c r="C57" s="198"/>
      <c r="D57" s="198"/>
      <c r="E57" s="198"/>
      <c r="F57" s="198"/>
      <c r="G57" s="19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205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208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228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138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5" t="s">
        <v>273</v>
      </c>
      <c r="C63" s="226"/>
      <c r="D63" s="226"/>
      <c r="E63" s="226"/>
      <c r="F63" s="226"/>
      <c r="G63" s="226"/>
      <c r="H63" s="72">
        <f>Основное!$C$8*Основное!K36</f>
        <v>4539.5892437608045</v>
      </c>
      <c r="I63" s="41"/>
    </row>
    <row r="64" spans="1:11" ht="15">
      <c r="A64" s="51"/>
      <c r="B64" s="154" t="s">
        <v>355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274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172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134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139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131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137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130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124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371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7" t="s">
        <v>249</v>
      </c>
      <c r="B79" s="217"/>
      <c r="C79" s="217"/>
      <c r="D79" s="217"/>
      <c r="E79" s="217"/>
      <c r="F79" s="217"/>
      <c r="G79" s="217"/>
      <c r="H79" s="217"/>
      <c r="I79" s="83"/>
      <c r="J79" s="83"/>
    </row>
    <row r="80" spans="1:10" s="44" customFormat="1">
      <c r="A80" s="21"/>
      <c r="B80" s="245"/>
      <c r="C80" s="245"/>
      <c r="D80" s="245"/>
      <c r="E80" s="245"/>
      <c r="F80" s="245"/>
      <c r="G80" s="245"/>
      <c r="H80" s="245"/>
      <c r="I80" s="53"/>
      <c r="J80" s="53"/>
    </row>
    <row r="81" spans="1:16" s="44" customFormat="1" ht="15.75">
      <c r="A81" s="208" t="s">
        <v>275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161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209</v>
      </c>
      <c r="B83" s="127" t="s">
        <v>230</v>
      </c>
      <c r="C83" s="91" t="s">
        <v>162</v>
      </c>
      <c r="D83" s="96" t="s">
        <v>163</v>
      </c>
      <c r="E83" s="99" t="s">
        <v>210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6" t="s">
        <v>372</v>
      </c>
      <c r="B86" s="246"/>
      <c r="C86" s="246"/>
      <c r="D86" s="246"/>
      <c r="E86" s="246"/>
      <c r="F86" s="246"/>
      <c r="G86" s="246"/>
      <c r="H86" s="246"/>
      <c r="I86" s="57"/>
      <c r="J86" s="57"/>
      <c r="K86" s="57"/>
      <c r="L86" s="57"/>
      <c r="M86" s="57"/>
    </row>
    <row r="87" spans="1:16" ht="59.25" customHeight="1">
      <c r="A87" s="244" t="s">
        <v>373</v>
      </c>
      <c r="B87" s="244"/>
      <c r="C87" s="244"/>
      <c r="D87" s="244"/>
      <c r="E87" s="244"/>
      <c r="F87" s="244"/>
      <c r="G87" s="244"/>
      <c r="H87" s="244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0" t="s">
        <v>71</v>
      </c>
      <c r="B89" s="240"/>
      <c r="C89" s="240"/>
      <c r="D89" s="240"/>
      <c r="E89" s="240"/>
      <c r="F89" s="240"/>
      <c r="G89" s="240"/>
      <c r="H89" s="240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0" t="s">
        <v>142</v>
      </c>
      <c r="B90" s="240"/>
      <c r="C90" s="240"/>
      <c r="D90" s="240"/>
      <c r="E90" s="240"/>
      <c r="F90" s="240"/>
      <c r="G90" s="240"/>
      <c r="H90" s="240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1" t="s">
        <v>143</v>
      </c>
      <c r="B91" s="241"/>
      <c r="C91" s="241"/>
      <c r="D91" s="241"/>
      <c r="E91" s="241"/>
      <c r="F91" s="241"/>
      <c r="G91" s="241"/>
      <c r="H91" s="241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2" t="s">
        <v>196</v>
      </c>
      <c r="B92" s="242"/>
      <c r="C92" s="242"/>
      <c r="D92" s="242"/>
      <c r="E92" s="242"/>
      <c r="F92" s="242"/>
      <c r="G92" s="242"/>
      <c r="H92" s="242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4" t="s">
        <v>166</v>
      </c>
      <c r="B93" s="234"/>
      <c r="C93" s="234"/>
      <c r="D93" s="234"/>
      <c r="E93" s="234"/>
      <c r="F93" s="234"/>
      <c r="G93" s="234"/>
      <c r="H93" s="234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9" ht="18">
      <c r="A2" s="235" t="s">
        <v>182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9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99</v>
      </c>
      <c r="B5" s="39"/>
      <c r="C5" s="39"/>
      <c r="D5" s="39"/>
      <c r="E5" s="238" t="s">
        <v>282</v>
      </c>
      <c r="F5" s="238"/>
      <c r="G5" s="238"/>
      <c r="H5" s="23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251</v>
      </c>
      <c r="B7" s="39"/>
      <c r="C7" s="39"/>
      <c r="D7" s="39"/>
      <c r="E7" s="238"/>
      <c r="F7" s="238"/>
      <c r="G7" s="238"/>
      <c r="H7" s="23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100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7" t="s">
        <v>301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248</v>
      </c>
      <c r="F21" s="254" t="s">
        <v>226</v>
      </c>
      <c r="G21" s="185" t="s">
        <v>148</v>
      </c>
      <c r="H21" s="219" t="s">
        <v>149</v>
      </c>
      <c r="I21" s="81"/>
    </row>
    <row r="22" spans="1:2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5" s="111" customFormat="1" ht="14.25">
      <c r="A24" s="188">
        <v>-7371.593217300031</v>
      </c>
      <c r="B24" s="18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0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47" t="s">
        <v>183</v>
      </c>
      <c r="B34" s="247"/>
      <c r="C34" s="182" t="s">
        <v>260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348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333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257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169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351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1" t="s">
        <v>369</v>
      </c>
      <c r="D41" s="201"/>
      <c r="E41" s="201"/>
      <c r="F41" s="201"/>
      <c r="G41" s="202"/>
      <c r="H41" s="88"/>
    </row>
    <row r="42" spans="1:10" s="44" customFormat="1" ht="15">
      <c r="A42" s="247"/>
      <c r="B42" s="247"/>
      <c r="C42" s="68" t="s">
        <v>257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333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352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350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32" t="s">
        <v>349</v>
      </c>
      <c r="D46" s="232"/>
      <c r="E46" s="232"/>
      <c r="F46" s="232"/>
      <c r="G46" s="233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302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370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158</v>
      </c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368</v>
      </c>
      <c r="D52" s="204"/>
      <c r="E52" s="204"/>
      <c r="F52" s="204"/>
      <c r="G52" s="205"/>
      <c r="H52" s="46" t="s">
        <v>157</v>
      </c>
      <c r="I52" s="47"/>
      <c r="J52" s="47"/>
      <c r="K52" s="47"/>
      <c r="L52" s="47"/>
    </row>
    <row r="53" spans="1:16" ht="15" customHeight="1">
      <c r="A53" s="247" t="s">
        <v>183</v>
      </c>
      <c r="B53" s="247"/>
      <c r="C53" s="228" t="s">
        <v>207</v>
      </c>
      <c r="D53" s="229"/>
      <c r="E53" s="229"/>
      <c r="F53" s="229"/>
      <c r="G53" s="230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225" t="s">
        <v>252</v>
      </c>
      <c r="D54" s="226"/>
      <c r="E54" s="226"/>
      <c r="F54" s="226"/>
      <c r="G54" s="227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322</v>
      </c>
      <c r="D55" s="229"/>
      <c r="E55" s="229"/>
      <c r="F55" s="229"/>
      <c r="G55" s="230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132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0" t="s">
        <v>369</v>
      </c>
      <c r="D57" s="201"/>
      <c r="E57" s="201"/>
      <c r="F57" s="201"/>
      <c r="G57" s="202"/>
      <c r="H57" s="87"/>
      <c r="I57" s="47"/>
      <c r="J57" s="47"/>
      <c r="K57" s="47"/>
      <c r="L57" s="47"/>
    </row>
    <row r="58" spans="1:16" ht="14.25">
      <c r="A58" s="247"/>
      <c r="B58" s="247"/>
      <c r="C58" s="225" t="s">
        <v>159</v>
      </c>
      <c r="D58" s="226"/>
      <c r="E58" s="226"/>
      <c r="F58" s="226"/>
      <c r="G58" s="227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164</v>
      </c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205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321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213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208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228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138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5" t="s">
        <v>320</v>
      </c>
      <c r="C74" s="226"/>
      <c r="D74" s="226"/>
      <c r="E74" s="226"/>
      <c r="F74" s="226"/>
      <c r="G74" s="227"/>
      <c r="H74" s="72">
        <v>10345</v>
      </c>
      <c r="I74" s="41"/>
    </row>
    <row r="75" spans="1:11" ht="15">
      <c r="A75" s="51"/>
      <c r="B75" s="67" t="s">
        <v>253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5" t="s">
        <v>273</v>
      </c>
      <c r="C76" s="226"/>
      <c r="D76" s="226"/>
      <c r="E76" s="226"/>
      <c r="F76" s="226"/>
      <c r="G76" s="226"/>
      <c r="H76" s="72">
        <f>Основное!$C$9*Основное!K36</f>
        <v>7957.600994429421</v>
      </c>
      <c r="I76" s="41"/>
    </row>
    <row r="77" spans="1:11" ht="15">
      <c r="A77" s="51"/>
      <c r="B77" s="154" t="s">
        <v>355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274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172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134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139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131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137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130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124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371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7" t="s">
        <v>255</v>
      </c>
      <c r="B92" s="217"/>
      <c r="C92" s="217"/>
      <c r="D92" s="217"/>
      <c r="E92" s="217"/>
      <c r="F92" s="217"/>
      <c r="G92" s="217"/>
      <c r="H92" s="217"/>
      <c r="I92" s="83"/>
      <c r="J92" s="83"/>
    </row>
    <row r="93" spans="1:19" s="44" customFormat="1">
      <c r="A93" s="21"/>
      <c r="B93" s="245"/>
      <c r="C93" s="245"/>
      <c r="D93" s="245"/>
      <c r="E93" s="245"/>
      <c r="F93" s="245"/>
      <c r="G93" s="245"/>
      <c r="H93" s="245"/>
      <c r="I93" s="53"/>
      <c r="J93" s="53"/>
    </row>
    <row r="94" spans="1:19" s="44" customFormat="1" ht="15.75">
      <c r="A94" s="208" t="s">
        <v>275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161</v>
      </c>
      <c r="H95" s="53"/>
      <c r="I95" s="53"/>
      <c r="J95" s="53"/>
    </row>
    <row r="96" spans="1:19" s="44" customFormat="1" ht="34.5" customHeight="1">
      <c r="A96" s="94" t="s">
        <v>209</v>
      </c>
      <c r="B96" s="127" t="s">
        <v>230</v>
      </c>
      <c r="C96" s="91" t="s">
        <v>162</v>
      </c>
      <c r="D96" s="96" t="s">
        <v>163</v>
      </c>
      <c r="E96" s="146" t="s">
        <v>242</v>
      </c>
      <c r="F96" s="99" t="s">
        <v>210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6" t="s">
        <v>372</v>
      </c>
      <c r="B99" s="246"/>
      <c r="C99" s="246"/>
      <c r="D99" s="246"/>
      <c r="E99" s="246"/>
      <c r="F99" s="246"/>
      <c r="G99" s="246"/>
      <c r="H99" s="246"/>
      <c r="I99" s="57"/>
      <c r="J99" s="57"/>
      <c r="K99" s="57"/>
      <c r="L99" s="57"/>
      <c r="M99" s="57"/>
    </row>
    <row r="100" spans="1:16" ht="62.25" customHeight="1">
      <c r="A100" s="244" t="s">
        <v>373</v>
      </c>
      <c r="B100" s="244"/>
      <c r="C100" s="244"/>
      <c r="D100" s="244"/>
      <c r="E100" s="244"/>
      <c r="F100" s="244"/>
      <c r="G100" s="244"/>
      <c r="H100" s="244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0" t="s">
        <v>71</v>
      </c>
      <c r="B102" s="240"/>
      <c r="C102" s="240"/>
      <c r="D102" s="240"/>
      <c r="E102" s="240"/>
      <c r="F102" s="240"/>
      <c r="G102" s="240"/>
      <c r="H102" s="240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0" t="s">
        <v>142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1" t="s">
        <v>143</v>
      </c>
      <c r="B104" s="241"/>
      <c r="C104" s="241"/>
      <c r="D104" s="241"/>
      <c r="E104" s="241"/>
      <c r="F104" s="241"/>
      <c r="G104" s="241"/>
      <c r="H104" s="241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2" t="s">
        <v>196</v>
      </c>
      <c r="B105" s="242"/>
      <c r="C105" s="242"/>
      <c r="D105" s="242"/>
      <c r="E105" s="242"/>
      <c r="F105" s="242"/>
      <c r="G105" s="242"/>
      <c r="H105" s="242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4" t="s">
        <v>166</v>
      </c>
      <c r="B106" s="234"/>
      <c r="C106" s="234"/>
      <c r="D106" s="234"/>
      <c r="E106" s="234"/>
      <c r="F106" s="234"/>
      <c r="G106" s="234"/>
      <c r="H106" s="234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145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101</v>
      </c>
      <c r="B5" s="39"/>
      <c r="C5" s="39"/>
      <c r="D5" s="39"/>
      <c r="E5" s="237" t="s">
        <v>305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14.25">
      <c r="A7" s="39" t="s">
        <v>263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262</v>
      </c>
      <c r="B8" s="39"/>
      <c r="C8" s="39"/>
      <c r="D8" s="39"/>
      <c r="E8" s="237"/>
      <c r="F8" s="237"/>
      <c r="G8" s="237"/>
      <c r="H8" s="237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30</v>
      </c>
      <c r="B11" s="39"/>
      <c r="C11" s="39"/>
      <c r="D11" s="39"/>
      <c r="E11" s="39" t="s">
        <v>187</v>
      </c>
      <c r="F11" s="39"/>
      <c r="G11" s="39" t="s">
        <v>303</v>
      </c>
      <c r="H11" s="39"/>
      <c r="I11" s="39"/>
      <c r="J11" s="39"/>
    </row>
    <row r="12" spans="1:16" s="38" customFormat="1" ht="14.25">
      <c r="A12" s="39" t="s">
        <v>102</v>
      </c>
      <c r="B12" s="39"/>
      <c r="C12" s="39"/>
      <c r="D12" s="39"/>
      <c r="E12" s="39" t="s">
        <v>188</v>
      </c>
      <c r="F12" s="39"/>
      <c r="G12" s="39" t="s">
        <v>304</v>
      </c>
      <c r="H12" s="39"/>
      <c r="I12" s="39"/>
      <c r="J12" s="39"/>
    </row>
    <row r="13" spans="1:16" s="38" customFormat="1" ht="14.25">
      <c r="A13" s="39" t="s">
        <v>103</v>
      </c>
      <c r="B13" s="39"/>
      <c r="C13" s="39"/>
      <c r="D13" s="39"/>
      <c r="E13" s="39" t="s">
        <v>189</v>
      </c>
      <c r="F13" s="39"/>
      <c r="G13" s="39" t="s">
        <v>280</v>
      </c>
      <c r="H13" s="39"/>
      <c r="I13" s="39"/>
      <c r="J13" s="39"/>
    </row>
    <row r="14" spans="1:16" s="38" customFormat="1" ht="14.25">
      <c r="A14" s="39" t="s">
        <v>104</v>
      </c>
      <c r="B14" s="39"/>
      <c r="C14" s="39"/>
      <c r="D14" s="39"/>
      <c r="E14" s="39" t="s">
        <v>190</v>
      </c>
      <c r="F14" s="39"/>
      <c r="G14" s="39" t="s">
        <v>225</v>
      </c>
      <c r="H14" s="39"/>
      <c r="I14" s="39"/>
      <c r="J14" s="39"/>
    </row>
    <row r="15" spans="1:16" s="38" customFormat="1" ht="14.25">
      <c r="A15" s="39" t="s">
        <v>105</v>
      </c>
      <c r="B15" s="39"/>
      <c r="C15" s="39"/>
      <c r="D15" s="39"/>
      <c r="E15" s="37" t="s">
        <v>191</v>
      </c>
      <c r="F15" s="39"/>
      <c r="G15" s="39" t="s">
        <v>192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306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248</v>
      </c>
      <c r="F21" s="254" t="s">
        <v>226</v>
      </c>
      <c r="G21" s="185" t="s">
        <v>148</v>
      </c>
      <c r="H21" s="219" t="s">
        <v>149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-16694.780959960008</v>
      </c>
      <c r="B24" s="18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4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4" s="44" customFormat="1" ht="15" customHeight="1">
      <c r="A34" s="211" t="s">
        <v>186</v>
      </c>
      <c r="B34" s="212"/>
      <c r="C34" s="67" t="s">
        <v>353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1"/>
      <c r="B35" s="212"/>
      <c r="C35" s="68" t="s">
        <v>217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1"/>
      <c r="B36" s="212"/>
      <c r="C36" s="68" t="s">
        <v>257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1"/>
      <c r="B38" s="212"/>
      <c r="C38" s="200" t="s">
        <v>369</v>
      </c>
      <c r="D38" s="201"/>
      <c r="E38" s="201"/>
      <c r="F38" s="201"/>
      <c r="G38" s="202"/>
      <c r="H38" s="113"/>
    </row>
    <row r="39" spans="1:14" s="44" customFormat="1" ht="15" customHeight="1">
      <c r="A39" s="211"/>
      <c r="B39" s="212"/>
      <c r="C39" s="231" t="s">
        <v>338</v>
      </c>
      <c r="D39" s="232"/>
      <c r="E39" s="232"/>
      <c r="F39" s="232"/>
      <c r="G39" s="233"/>
      <c r="H39" s="113">
        <v>2315</v>
      </c>
    </row>
    <row r="40" spans="1:14" s="44" customFormat="1" ht="15" customHeight="1">
      <c r="A40" s="211"/>
      <c r="B40" s="212"/>
      <c r="C40" s="181" t="s">
        <v>169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1"/>
      <c r="B41" s="212"/>
      <c r="C41" s="68" t="s">
        <v>257</v>
      </c>
      <c r="D41" s="176"/>
      <c r="E41" s="176"/>
      <c r="F41" s="176"/>
      <c r="G41" s="176"/>
      <c r="H41" s="113">
        <v>367</v>
      </c>
    </row>
    <row r="42" spans="1:14" s="44" customFormat="1" ht="15">
      <c r="A42" s="213"/>
      <c r="B42" s="214"/>
      <c r="C42" s="67" t="s">
        <v>354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7" t="s">
        <v>307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9" t="s">
        <v>370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158</v>
      </c>
      <c r="J47" s="47"/>
      <c r="K47" s="47"/>
      <c r="L47" s="47"/>
      <c r="M47" s="47"/>
      <c r="N47" s="47"/>
    </row>
    <row r="48" spans="1:14" ht="15.75">
      <c r="A48" s="203" t="s">
        <v>18</v>
      </c>
      <c r="B48" s="205"/>
      <c r="C48" s="203" t="s">
        <v>368</v>
      </c>
      <c r="D48" s="204"/>
      <c r="E48" s="204"/>
      <c r="F48" s="204"/>
      <c r="G48" s="205"/>
      <c r="H48" s="46" t="s">
        <v>157</v>
      </c>
      <c r="I48" s="47"/>
      <c r="J48" s="47"/>
    </row>
    <row r="49" spans="1:12" ht="15" customHeight="1">
      <c r="A49" s="247" t="s">
        <v>186</v>
      </c>
      <c r="B49" s="247"/>
      <c r="C49" s="228" t="s">
        <v>207</v>
      </c>
      <c r="D49" s="229"/>
      <c r="E49" s="229"/>
      <c r="F49" s="229"/>
      <c r="G49" s="230"/>
      <c r="H49" s="87">
        <f>393+939</f>
        <v>1332</v>
      </c>
      <c r="I49" s="47"/>
      <c r="J49" s="47"/>
    </row>
    <row r="50" spans="1:12" ht="15" customHeight="1">
      <c r="A50" s="247"/>
      <c r="B50" s="247"/>
      <c r="C50" s="228" t="s">
        <v>322</v>
      </c>
      <c r="D50" s="229"/>
      <c r="E50" s="229"/>
      <c r="F50" s="229"/>
      <c r="G50" s="230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132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0" t="s">
        <v>369</v>
      </c>
      <c r="D52" s="201"/>
      <c r="E52" s="201"/>
      <c r="F52" s="201"/>
      <c r="G52" s="202"/>
      <c r="H52" s="87"/>
      <c r="I52" s="47"/>
      <c r="J52" s="47"/>
    </row>
    <row r="53" spans="1:12" ht="14.25">
      <c r="A53" s="247"/>
      <c r="B53" s="247"/>
      <c r="C53" s="225" t="s">
        <v>159</v>
      </c>
      <c r="D53" s="226"/>
      <c r="E53" s="226"/>
      <c r="F53" s="226"/>
      <c r="G53" s="227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31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164</v>
      </c>
      <c r="J59" s="14"/>
    </row>
    <row r="60" spans="1:12" ht="15.75">
      <c r="A60" s="206" t="s">
        <v>16</v>
      </c>
      <c r="B60" s="206"/>
      <c r="C60" s="206"/>
      <c r="D60" s="206"/>
      <c r="E60" s="206"/>
      <c r="F60" s="206"/>
      <c r="G60" s="20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205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213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208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228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138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250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5" t="s">
        <v>273</v>
      </c>
      <c r="C69" s="226"/>
      <c r="D69" s="226"/>
      <c r="E69" s="226"/>
      <c r="F69" s="226"/>
      <c r="G69" s="226"/>
      <c r="H69" s="72">
        <f>Основное!$C$10*Основное!K36</f>
        <v>5908.6711973787251</v>
      </c>
      <c r="I69" s="41"/>
    </row>
    <row r="70" spans="1:9" ht="15">
      <c r="A70" s="51"/>
      <c r="B70" s="154" t="s">
        <v>355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274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172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134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139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131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137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130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124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371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258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245"/>
      <c r="C86" s="245"/>
      <c r="D86" s="245"/>
      <c r="E86" s="245"/>
      <c r="F86" s="245"/>
      <c r="G86" s="245"/>
      <c r="H86" s="245"/>
      <c r="I86" s="53"/>
      <c r="J86" s="53"/>
    </row>
    <row r="87" spans="1:16" s="44" customFormat="1" ht="15.75">
      <c r="A87" s="208" t="s">
        <v>275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161</v>
      </c>
      <c r="H88" s="53"/>
      <c r="I88" s="53"/>
      <c r="J88" s="53"/>
    </row>
    <row r="89" spans="1:16" s="44" customFormat="1" ht="34.5" customHeight="1">
      <c r="A89" s="94" t="s">
        <v>209</v>
      </c>
      <c r="B89" s="127" t="s">
        <v>230</v>
      </c>
      <c r="C89" s="91" t="s">
        <v>162</v>
      </c>
      <c r="D89" s="96" t="s">
        <v>163</v>
      </c>
      <c r="E89" s="146" t="s">
        <v>242</v>
      </c>
      <c r="F89" s="99" t="s">
        <v>210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6" t="s">
        <v>372</v>
      </c>
      <c r="B92" s="246"/>
      <c r="C92" s="246"/>
      <c r="D92" s="246"/>
      <c r="E92" s="246"/>
      <c r="F92" s="246"/>
      <c r="G92" s="246"/>
      <c r="H92" s="246"/>
      <c r="I92" s="57"/>
      <c r="J92" s="57"/>
      <c r="K92" s="57"/>
      <c r="L92" s="57"/>
      <c r="M92" s="57"/>
    </row>
    <row r="93" spans="1:16" ht="62.25" customHeight="1">
      <c r="A93" s="244" t="s">
        <v>373</v>
      </c>
      <c r="B93" s="244"/>
      <c r="C93" s="244"/>
      <c r="D93" s="244"/>
      <c r="E93" s="244"/>
      <c r="F93" s="244"/>
      <c r="G93" s="244"/>
      <c r="H93" s="244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0" t="s">
        <v>71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0" t="s">
        <v>142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1" t="s">
        <v>143</v>
      </c>
      <c r="B97" s="241"/>
      <c r="C97" s="241"/>
      <c r="D97" s="241"/>
      <c r="E97" s="241"/>
      <c r="F97" s="241"/>
      <c r="G97" s="241"/>
      <c r="H97" s="241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2" t="s">
        <v>196</v>
      </c>
      <c r="B98" s="242"/>
      <c r="C98" s="242"/>
      <c r="D98" s="242"/>
      <c r="E98" s="242"/>
      <c r="F98" s="242"/>
      <c r="G98" s="242"/>
      <c r="H98" s="242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4" t="s">
        <v>166</v>
      </c>
      <c r="B99" s="234"/>
      <c r="C99" s="234"/>
      <c r="D99" s="234"/>
      <c r="E99" s="234"/>
      <c r="F99" s="234"/>
      <c r="G99" s="234"/>
      <c r="H99" s="234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194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106</v>
      </c>
      <c r="B5" s="39"/>
      <c r="C5" s="39"/>
      <c r="D5" s="39"/>
      <c r="E5" s="238" t="s">
        <v>282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265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107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248</v>
      </c>
      <c r="F21" s="254" t="s">
        <v>226</v>
      </c>
      <c r="G21" s="185" t="s">
        <v>148</v>
      </c>
      <c r="H21" s="219" t="s">
        <v>149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-130774.58319307998</v>
      </c>
      <c r="B24" s="18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10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11" t="s">
        <v>195</v>
      </c>
      <c r="B34" s="212"/>
      <c r="C34" s="68" t="s">
        <v>358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1"/>
      <c r="B35" s="212"/>
      <c r="C35" s="68" t="s">
        <v>357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1"/>
      <c r="B36" s="212"/>
      <c r="C36" s="68" t="s">
        <v>351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1"/>
      <c r="B37" s="212"/>
      <c r="C37" s="68" t="s">
        <v>160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1"/>
      <c r="B38" s="212"/>
      <c r="C38" s="68" t="s">
        <v>212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1"/>
      <c r="B39" s="212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1"/>
      <c r="B40" s="212"/>
      <c r="C40" s="201" t="s">
        <v>369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359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1"/>
      <c r="B42" s="212"/>
      <c r="C42" s="68" t="s">
        <v>155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1"/>
      <c r="B43" s="212"/>
      <c r="C43" s="68" t="s">
        <v>338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1"/>
      <c r="B44" s="212"/>
      <c r="C44" s="68" t="s">
        <v>356</v>
      </c>
      <c r="D44" s="68"/>
      <c r="E44" s="68"/>
      <c r="F44" s="68"/>
      <c r="G44" s="68"/>
      <c r="H44" s="113">
        <v>31885</v>
      </c>
    </row>
    <row r="45" spans="1:10" s="44" customFormat="1" ht="15">
      <c r="A45" s="213"/>
      <c r="B45" s="214"/>
      <c r="C45" s="68" t="s">
        <v>257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7" t="s">
        <v>312</v>
      </c>
      <c r="B47" s="237"/>
      <c r="C47" s="237"/>
      <c r="D47" s="237"/>
      <c r="E47" s="237"/>
      <c r="F47" s="237"/>
      <c r="G47" s="237"/>
      <c r="H47" s="237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9" t="s">
        <v>370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158</v>
      </c>
      <c r="J50" s="47"/>
      <c r="K50" s="47"/>
      <c r="L50" s="47"/>
      <c r="M50" s="47"/>
      <c r="N50" s="47"/>
    </row>
    <row r="51" spans="1:14" ht="15.75">
      <c r="A51" s="203" t="s">
        <v>18</v>
      </c>
      <c r="B51" s="205"/>
      <c r="C51" s="203" t="s">
        <v>368</v>
      </c>
      <c r="D51" s="204"/>
      <c r="E51" s="204"/>
      <c r="F51" s="204"/>
      <c r="G51" s="205"/>
      <c r="H51" s="46" t="s">
        <v>157</v>
      </c>
      <c r="I51" s="47"/>
      <c r="J51" s="47"/>
    </row>
    <row r="52" spans="1:14" ht="15" customHeight="1">
      <c r="A52" s="209" t="s">
        <v>195</v>
      </c>
      <c r="B52" s="210"/>
      <c r="C52" s="228" t="s">
        <v>207</v>
      </c>
      <c r="D52" s="229"/>
      <c r="E52" s="229"/>
      <c r="F52" s="229"/>
      <c r="G52" s="230"/>
      <c r="H52" s="87">
        <f>1191+518+1067+423+595+250+346+885+496+735+883</f>
        <v>7389</v>
      </c>
      <c r="I52" s="47"/>
      <c r="J52" s="47"/>
    </row>
    <row r="53" spans="1:14" ht="15" customHeight="1">
      <c r="A53" s="211"/>
      <c r="B53" s="212"/>
      <c r="C53" s="228" t="s">
        <v>322</v>
      </c>
      <c r="D53" s="229"/>
      <c r="E53" s="229"/>
      <c r="F53" s="229"/>
      <c r="G53" s="230"/>
      <c r="H53" s="87">
        <f>557+557</f>
        <v>1114</v>
      </c>
      <c r="I53" s="47"/>
      <c r="J53" s="47"/>
    </row>
    <row r="54" spans="1:14" ht="15" customHeight="1">
      <c r="A54" s="211"/>
      <c r="B54" s="212"/>
      <c r="C54" s="67" t="s">
        <v>132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1"/>
      <c r="B55" s="212"/>
      <c r="C55" s="200" t="s">
        <v>369</v>
      </c>
      <c r="D55" s="201"/>
      <c r="E55" s="201"/>
      <c r="F55" s="201"/>
      <c r="G55" s="202"/>
      <c r="H55" s="87"/>
      <c r="I55" s="47"/>
      <c r="J55" s="47"/>
    </row>
    <row r="56" spans="1:14" ht="14.25">
      <c r="A56" s="213"/>
      <c r="B56" s="214"/>
      <c r="C56" s="225" t="s">
        <v>159</v>
      </c>
      <c r="D56" s="226"/>
      <c r="E56" s="226"/>
      <c r="F56" s="226"/>
      <c r="G56" s="227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164</v>
      </c>
      <c r="J62" s="14"/>
    </row>
    <row r="63" spans="1:14" ht="15.75">
      <c r="A63" s="206" t="s">
        <v>16</v>
      </c>
      <c r="B63" s="206"/>
      <c r="C63" s="206"/>
      <c r="D63" s="206"/>
      <c r="E63" s="206"/>
      <c r="F63" s="206"/>
      <c r="G63" s="20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205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337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138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215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5" t="s">
        <v>320</v>
      </c>
      <c r="C72" s="226"/>
      <c r="D72" s="226"/>
      <c r="E72" s="226"/>
      <c r="F72" s="226"/>
      <c r="G72" s="227"/>
      <c r="H72" s="72">
        <v>3449</v>
      </c>
      <c r="I72" s="41"/>
    </row>
    <row r="73" spans="1:11" ht="15">
      <c r="A73" s="51"/>
      <c r="B73" s="225" t="s">
        <v>273</v>
      </c>
      <c r="C73" s="226"/>
      <c r="D73" s="226"/>
      <c r="E73" s="226"/>
      <c r="F73" s="226"/>
      <c r="G73" s="226"/>
      <c r="H73" s="72">
        <f>Основное!$C$11*Основное!K36</f>
        <v>11722.199288532292</v>
      </c>
      <c r="I73" s="41"/>
    </row>
    <row r="74" spans="1:11" ht="15">
      <c r="A74" s="51"/>
      <c r="B74" s="154" t="s">
        <v>355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274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134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139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131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137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130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124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259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275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161</v>
      </c>
      <c r="H92" s="53"/>
      <c r="I92" s="53"/>
      <c r="J92" s="53"/>
    </row>
    <row r="93" spans="1:13" s="44" customFormat="1" ht="34.5" customHeight="1">
      <c r="A93" s="94" t="s">
        <v>209</v>
      </c>
      <c r="B93" s="127" t="s">
        <v>230</v>
      </c>
      <c r="C93" s="91" t="s">
        <v>162</v>
      </c>
      <c r="D93" s="96" t="s">
        <v>163</v>
      </c>
      <c r="E93" s="146" t="s">
        <v>242</v>
      </c>
      <c r="F93" s="99" t="s">
        <v>210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6" t="s">
        <v>372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373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71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142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143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196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166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109</v>
      </c>
      <c r="B5" s="39"/>
      <c r="C5" s="39"/>
      <c r="D5" s="39"/>
      <c r="E5" s="238" t="s">
        <v>282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267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</row>
    <row r="10" spans="1:16" s="38" customFormat="1" ht="14.25">
      <c r="A10" s="39" t="s">
        <v>28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112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114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7" t="s">
        <v>313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</row>
    <row r="20" spans="1:24" ht="15.75">
      <c r="A20" s="41"/>
      <c r="B20" s="215"/>
      <c r="C20" s="215"/>
      <c r="D20" s="215"/>
      <c r="E20" s="215"/>
      <c r="F20" s="215"/>
      <c r="G20" s="41"/>
      <c r="H20" s="3" t="s">
        <v>151</v>
      </c>
      <c r="I20" s="218"/>
      <c r="J20" s="218"/>
      <c r="K20" s="43"/>
    </row>
    <row r="21" spans="1:24" s="38" customFormat="1" ht="15" customHeight="1">
      <c r="A21" s="190" t="s">
        <v>146</v>
      </c>
      <c r="B21" s="191"/>
      <c r="C21" s="196" t="s">
        <v>202</v>
      </c>
      <c r="D21" s="190" t="s">
        <v>147</v>
      </c>
      <c r="E21" s="190" t="s">
        <v>248</v>
      </c>
      <c r="F21" s="254" t="s">
        <v>226</v>
      </c>
      <c r="G21" s="185" t="s">
        <v>148</v>
      </c>
      <c r="H21" s="219" t="s">
        <v>149</v>
      </c>
      <c r="I21" s="81"/>
    </row>
    <row r="22" spans="1:24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4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4" s="111" customFormat="1" ht="14.25">
      <c r="A24" s="188">
        <v>-115748.96171035997</v>
      </c>
      <c r="B24" s="18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237"/>
      <c r="J28" s="237"/>
      <c r="K28" s="66"/>
      <c r="L28" s="66"/>
    </row>
    <row r="29" spans="1:24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224"/>
      <c r="J32" s="224"/>
    </row>
    <row r="33" spans="1:23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23" s="44" customFormat="1" ht="15" customHeight="1">
      <c r="A34" s="211" t="s">
        <v>198</v>
      </c>
      <c r="B34" s="265"/>
      <c r="C34" s="67" t="s">
        <v>361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1"/>
      <c r="B35" s="265"/>
      <c r="C35" s="67" t="s">
        <v>351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1"/>
      <c r="B36" s="265"/>
      <c r="C36" s="67" t="s">
        <v>160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1"/>
      <c r="B37" s="265"/>
      <c r="C37" s="67" t="s">
        <v>212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1"/>
      <c r="B38" s="265"/>
      <c r="C38" s="67" t="s">
        <v>360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1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1"/>
      <c r="B40" s="265"/>
      <c r="C40" s="200" t="s">
        <v>369</v>
      </c>
      <c r="D40" s="201"/>
      <c r="E40" s="201"/>
      <c r="F40" s="201"/>
      <c r="G40" s="202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1"/>
      <c r="B41" s="265"/>
      <c r="C41" s="67" t="s">
        <v>256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1"/>
      <c r="B42" s="265"/>
      <c r="C42" s="67" t="s">
        <v>362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1"/>
      <c r="B43" s="265"/>
      <c r="C43" s="67" t="s">
        <v>160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3"/>
      <c r="B44" s="266"/>
      <c r="C44" s="67" t="s">
        <v>257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7" t="s">
        <v>314</v>
      </c>
      <c r="B46" s="237"/>
      <c r="C46" s="237"/>
      <c r="D46" s="237"/>
      <c r="E46" s="237"/>
      <c r="F46" s="237"/>
      <c r="G46" s="237"/>
      <c r="H46" s="237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9" t="s">
        <v>370</v>
      </c>
      <c r="B48" s="239"/>
      <c r="C48" s="239"/>
      <c r="D48" s="239"/>
      <c r="E48" s="239"/>
      <c r="F48" s="239"/>
      <c r="G48" s="239"/>
      <c r="H48" s="23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158</v>
      </c>
      <c r="J49" s="47"/>
      <c r="K49" s="47"/>
      <c r="L49" s="47"/>
    </row>
    <row r="50" spans="1:12" ht="15.75">
      <c r="A50" s="203" t="s">
        <v>18</v>
      </c>
      <c r="B50" s="205"/>
      <c r="C50" s="203" t="s">
        <v>368</v>
      </c>
      <c r="D50" s="204"/>
      <c r="E50" s="204"/>
      <c r="F50" s="204"/>
      <c r="G50" s="205"/>
      <c r="H50" s="46" t="s">
        <v>157</v>
      </c>
      <c r="I50" s="47"/>
      <c r="J50" s="47"/>
    </row>
    <row r="51" spans="1:12" ht="15" customHeight="1">
      <c r="A51" s="209" t="s">
        <v>198</v>
      </c>
      <c r="B51" s="210"/>
      <c r="C51" s="228" t="s">
        <v>363</v>
      </c>
      <c r="D51" s="229"/>
      <c r="E51" s="229"/>
      <c r="F51" s="229"/>
      <c r="G51" s="230"/>
      <c r="H51" s="87">
        <f>1047+951+636+555+457+1751+485+803+1593+902+879</f>
        <v>10059</v>
      </c>
      <c r="I51" s="47"/>
      <c r="J51" s="47"/>
    </row>
    <row r="52" spans="1:12" ht="15" customHeight="1">
      <c r="A52" s="211"/>
      <c r="B52" s="212"/>
      <c r="C52" s="228" t="s">
        <v>322</v>
      </c>
      <c r="D52" s="229"/>
      <c r="E52" s="229"/>
      <c r="F52" s="229"/>
      <c r="G52" s="230"/>
      <c r="H52" s="87">
        <f>605+605</f>
        <v>1210</v>
      </c>
      <c r="I52" s="47"/>
      <c r="J52" s="47"/>
    </row>
    <row r="53" spans="1:12" ht="15" customHeight="1">
      <c r="A53" s="211"/>
      <c r="B53" s="212"/>
      <c r="C53" s="67" t="s">
        <v>132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1"/>
      <c r="B54" s="212"/>
      <c r="C54" s="200" t="s">
        <v>369</v>
      </c>
      <c r="D54" s="201"/>
      <c r="E54" s="201"/>
      <c r="F54" s="201"/>
      <c r="G54" s="202"/>
      <c r="H54" s="10"/>
      <c r="I54" s="47"/>
      <c r="J54" s="47"/>
    </row>
    <row r="55" spans="1:12" ht="14.25">
      <c r="A55" s="213"/>
      <c r="B55" s="214"/>
      <c r="C55" s="225" t="s">
        <v>159</v>
      </c>
      <c r="D55" s="226"/>
      <c r="E55" s="226"/>
      <c r="F55" s="226"/>
      <c r="G55" s="226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164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205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318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213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208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138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5" t="s">
        <v>320</v>
      </c>
      <c r="C71" s="226"/>
      <c r="D71" s="226"/>
      <c r="E71" s="226"/>
      <c r="F71" s="226"/>
      <c r="G71" s="227"/>
      <c r="H71" s="72">
        <v>10345</v>
      </c>
      <c r="I71" s="41"/>
    </row>
    <row r="72" spans="1:9" ht="15">
      <c r="A72" s="51"/>
      <c r="B72" s="67" t="s">
        <v>215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5" t="s">
        <v>273</v>
      </c>
      <c r="C73" s="226"/>
      <c r="D73" s="226"/>
      <c r="E73" s="226"/>
      <c r="F73" s="226"/>
      <c r="G73" s="226"/>
      <c r="H73" s="72">
        <f>Основное!$C$12*Основное!K36</f>
        <v>10025.954395511029</v>
      </c>
      <c r="I73" s="41"/>
    </row>
    <row r="74" spans="1:9" ht="15">
      <c r="A74" s="51"/>
      <c r="B74" s="154" t="s">
        <v>355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274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134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139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131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137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130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124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261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275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161</v>
      </c>
      <c r="F92" s="54"/>
      <c r="H92" s="53"/>
      <c r="I92" s="53"/>
      <c r="J92" s="53"/>
    </row>
    <row r="93" spans="1:13" s="44" customFormat="1" ht="34.5" customHeight="1">
      <c r="A93" s="127" t="s">
        <v>230</v>
      </c>
      <c r="B93" s="91" t="s">
        <v>162</v>
      </c>
      <c r="C93" s="96" t="s">
        <v>163</v>
      </c>
      <c r="D93" s="146" t="s">
        <v>242</v>
      </c>
      <c r="E93" s="99" t="s">
        <v>210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6" t="s">
        <v>372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373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71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142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143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196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166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2"/>
  <dimension ref="A1:S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customWidth="1"/>
    <col min="2" max="2" width="11.85546875" customWidth="1"/>
    <col min="3" max="3" width="14.140625" customWidth="1"/>
    <col min="4" max="4" width="13.7109375" customWidth="1"/>
    <col min="5" max="5" width="15" customWidth="1"/>
    <col min="6" max="6" width="15.7109375" customWidth="1"/>
    <col min="7" max="7" width="14.7109375" customWidth="1"/>
    <col min="8" max="8" width="14.140625" bestFit="1" customWidth="1"/>
    <col min="10" max="10" width="7" customWidth="1"/>
    <col min="13" max="13" width="9.5703125" bestFit="1" customWidth="1"/>
  </cols>
  <sheetData>
    <row r="1" spans="1:18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8" ht="18">
      <c r="A2" s="235" t="s">
        <v>199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8" ht="18">
      <c r="A3" s="236" t="s">
        <v>278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8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6"/>
      <c r="L4" s="76"/>
      <c r="M4" s="76"/>
    </row>
    <row r="5" spans="1:18" s="38" customFormat="1" ht="14.25" customHeight="1">
      <c r="A5" s="39" t="s">
        <v>115</v>
      </c>
      <c r="B5" s="39"/>
      <c r="C5" s="39"/>
      <c r="D5" s="39"/>
      <c r="E5" s="238" t="s">
        <v>282</v>
      </c>
      <c r="F5" s="238"/>
      <c r="G5" s="238"/>
      <c r="H5" s="238"/>
      <c r="I5" s="66"/>
      <c r="J5" s="66"/>
      <c r="K5" s="76"/>
      <c r="L5" s="76"/>
      <c r="M5" s="76"/>
    </row>
    <row r="6" spans="1:18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K6" s="76"/>
      <c r="L6" s="76"/>
      <c r="M6" s="76"/>
    </row>
    <row r="7" spans="1:18" s="38" customFormat="1" ht="27" customHeight="1">
      <c r="A7" s="39" t="s">
        <v>271</v>
      </c>
      <c r="B7" s="39"/>
      <c r="C7" s="39"/>
      <c r="D7" s="39"/>
      <c r="E7" s="238"/>
      <c r="F7" s="238"/>
      <c r="G7" s="238"/>
      <c r="H7" s="238"/>
      <c r="I7" s="66"/>
      <c r="J7" s="66"/>
      <c r="K7" s="76"/>
      <c r="L7" s="76"/>
      <c r="M7" s="76"/>
    </row>
    <row r="8" spans="1:18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</row>
    <row r="9" spans="1:18" s="38" customFormat="1" ht="14.25">
      <c r="A9" s="39" t="s">
        <v>1</v>
      </c>
      <c r="B9" s="39"/>
      <c r="C9" s="39"/>
      <c r="D9" s="39"/>
      <c r="E9" s="63" t="s">
        <v>150</v>
      </c>
      <c r="F9" s="66"/>
      <c r="G9" s="66"/>
      <c r="H9" s="66"/>
      <c r="I9" s="66"/>
      <c r="J9" s="66"/>
      <c r="K9" s="76"/>
      <c r="L9" s="76"/>
      <c r="M9" s="76"/>
    </row>
    <row r="10" spans="1:18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</row>
    <row r="11" spans="1:18" s="38" customFormat="1" ht="14.25">
      <c r="A11" s="39" t="s">
        <v>3</v>
      </c>
      <c r="B11" s="39"/>
      <c r="C11" s="39"/>
      <c r="D11" s="39"/>
      <c r="E11" s="39" t="s">
        <v>188</v>
      </c>
      <c r="F11" s="39"/>
      <c r="G11" s="39" t="s">
        <v>279</v>
      </c>
      <c r="I11" s="39"/>
      <c r="J11" s="39"/>
      <c r="K11" s="76"/>
      <c r="L11" s="76"/>
      <c r="M11" s="76"/>
    </row>
    <row r="12" spans="1:18" s="38" customFormat="1" ht="14.25">
      <c r="A12" s="39" t="s">
        <v>116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  <c r="K12" s="76"/>
      <c r="L12" s="76"/>
      <c r="M12" s="76"/>
    </row>
    <row r="13" spans="1:18" s="38" customFormat="1" ht="14.25">
      <c r="A13" s="39" t="s">
        <v>117</v>
      </c>
      <c r="B13" s="39"/>
      <c r="C13" s="39"/>
      <c r="D13" s="39"/>
      <c r="E13" s="39" t="s">
        <v>193</v>
      </c>
      <c r="F13" s="39"/>
      <c r="G13" s="39" t="s">
        <v>280</v>
      </c>
      <c r="I13" s="39"/>
      <c r="J13" s="39"/>
      <c r="K13" s="76"/>
      <c r="L13" s="76"/>
      <c r="M13" s="76"/>
    </row>
    <row r="14" spans="1:18" s="38" customFormat="1" ht="14.25">
      <c r="A14" s="39" t="s">
        <v>118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8" s="38" customFormat="1" ht="14.25">
      <c r="A15" s="39" t="s">
        <v>26</v>
      </c>
      <c r="B15" s="39"/>
      <c r="C15" s="39"/>
      <c r="D15" s="39"/>
      <c r="E15" s="39" t="s">
        <v>187</v>
      </c>
      <c r="F15" s="39"/>
      <c r="G15" s="39" t="s">
        <v>281</v>
      </c>
      <c r="I15" s="39"/>
      <c r="J15" s="39"/>
      <c r="K15" s="184"/>
      <c r="L15" s="184"/>
      <c r="M15" s="184"/>
      <c r="N15" s="184"/>
      <c r="O15" s="184"/>
      <c r="P15" s="184"/>
      <c r="Q15" s="184"/>
      <c r="R15" s="184"/>
    </row>
    <row r="16" spans="1:18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7" t="s">
        <v>315</v>
      </c>
      <c r="B17" s="237"/>
      <c r="C17" s="237"/>
      <c r="D17" s="237"/>
      <c r="E17" s="237"/>
      <c r="F17" s="237"/>
      <c r="G17" s="237"/>
      <c r="H17" s="237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6" t="s">
        <v>285</v>
      </c>
      <c r="B19" s="216"/>
      <c r="C19" s="216"/>
      <c r="D19" s="216"/>
      <c r="E19" s="216"/>
      <c r="F19" s="216"/>
      <c r="G19" s="216"/>
      <c r="H19" s="216"/>
      <c r="I19" s="48"/>
      <c r="J19" s="48"/>
    </row>
    <row r="20" spans="1:15" ht="15">
      <c r="A20" s="41"/>
      <c r="B20" s="215"/>
      <c r="C20" s="215"/>
      <c r="D20" s="215"/>
      <c r="E20" s="215"/>
      <c r="F20" s="215"/>
      <c r="G20" s="41"/>
      <c r="H20" s="3" t="s">
        <v>151</v>
      </c>
      <c r="I20" s="3"/>
    </row>
    <row r="21" spans="1:15" s="38" customFormat="1" ht="15" customHeight="1">
      <c r="A21" s="190" t="s">
        <v>146</v>
      </c>
      <c r="B21" s="270"/>
      <c r="C21" s="254" t="s">
        <v>202</v>
      </c>
      <c r="D21" s="254" t="s">
        <v>147</v>
      </c>
      <c r="E21" s="254" t="s">
        <v>248</v>
      </c>
      <c r="F21" s="254" t="s">
        <v>226</v>
      </c>
      <c r="G21" s="273" t="s">
        <v>148</v>
      </c>
      <c r="H21" s="273" t="s">
        <v>149</v>
      </c>
      <c r="I21" s="81"/>
    </row>
    <row r="22" spans="1:15" s="38" customFormat="1" ht="15" customHeight="1">
      <c r="A22" s="192"/>
      <c r="B22" s="271"/>
      <c r="C22" s="268"/>
      <c r="D22" s="268"/>
      <c r="E22" s="268"/>
      <c r="F22" s="268"/>
      <c r="G22" s="274"/>
      <c r="H22" s="274"/>
      <c r="I22" s="81"/>
    </row>
    <row r="23" spans="1:15" s="38" customFormat="1" ht="90" customHeight="1">
      <c r="A23" s="194"/>
      <c r="B23" s="272"/>
      <c r="C23" s="269"/>
      <c r="D23" s="269"/>
      <c r="E23" s="269"/>
      <c r="F23" s="269"/>
      <c r="G23" s="275"/>
      <c r="H23" s="275"/>
      <c r="I23" s="81"/>
    </row>
    <row r="24" spans="1:15" s="111" customFormat="1" ht="14.25">
      <c r="A24" s="188">
        <v>180820.90950421998</v>
      </c>
      <c r="B24" s="267"/>
      <c r="C24" s="79">
        <v>82625.399999999994</v>
      </c>
      <c r="D24" s="79">
        <v>82970.22</v>
      </c>
      <c r="E24" s="79">
        <v>25070.48</v>
      </c>
      <c r="F24" s="80">
        <f>C24-D24</f>
        <v>-344.82000000000698</v>
      </c>
      <c r="G24" s="80">
        <v>290287</v>
      </c>
      <c r="H24" s="109">
        <f>A24+D24+E24-G24-F24</f>
        <v>-1080.5704957800335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152</v>
      </c>
      <c r="B28" s="237"/>
      <c r="C28" s="237"/>
      <c r="D28" s="237"/>
      <c r="E28" s="237"/>
      <c r="F28" s="237"/>
      <c r="G28" s="237"/>
      <c r="H28" s="237"/>
      <c r="I28" s="66"/>
      <c r="J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8" t="s">
        <v>153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156</v>
      </c>
      <c r="I32" s="155"/>
    </row>
    <row r="33" spans="1:13" s="44" customFormat="1" ht="15.75">
      <c r="A33" s="200" t="s">
        <v>18</v>
      </c>
      <c r="B33" s="201"/>
      <c r="C33" s="203" t="s">
        <v>368</v>
      </c>
      <c r="D33" s="204"/>
      <c r="E33" s="204"/>
      <c r="F33" s="204"/>
      <c r="G33" s="205"/>
      <c r="H33" s="46" t="s">
        <v>157</v>
      </c>
    </row>
    <row r="34" spans="1:13" s="44" customFormat="1" ht="15" customHeight="1">
      <c r="A34" s="209" t="s">
        <v>200</v>
      </c>
      <c r="B34" s="210"/>
      <c r="C34" s="67" t="s">
        <v>367</v>
      </c>
      <c r="D34" s="68"/>
      <c r="E34" s="68"/>
      <c r="F34" s="68"/>
      <c r="G34" s="68"/>
      <c r="H34" s="113">
        <f>228+19916+24</f>
        <v>20168</v>
      </c>
    </row>
    <row r="35" spans="1:13" s="44" customFormat="1" ht="15" customHeight="1">
      <c r="A35" s="211"/>
      <c r="B35" s="212"/>
      <c r="C35" s="228" t="s">
        <v>333</v>
      </c>
      <c r="D35" s="229"/>
      <c r="E35" s="229"/>
      <c r="F35" s="229"/>
      <c r="G35" s="230"/>
      <c r="H35" s="113">
        <f>13950+103230+33480</f>
        <v>150660</v>
      </c>
      <c r="K35" s="183"/>
      <c r="M35" s="153"/>
    </row>
    <row r="36" spans="1:13" s="44" customFormat="1" ht="15" customHeight="1">
      <c r="A36" s="211"/>
      <c r="B36" s="212"/>
      <c r="C36" s="67" t="s">
        <v>169</v>
      </c>
      <c r="D36" s="151"/>
      <c r="E36" s="151"/>
      <c r="F36" s="151"/>
      <c r="G36" s="152"/>
      <c r="H36" s="113">
        <f>17359+17359+6752</f>
        <v>41470</v>
      </c>
    </row>
    <row r="37" spans="1:13" s="44" customFormat="1" ht="15" customHeight="1">
      <c r="A37" s="211"/>
      <c r="B37" s="212"/>
      <c r="C37" s="67" t="s">
        <v>257</v>
      </c>
      <c r="D37" s="151"/>
      <c r="E37" s="151"/>
      <c r="F37" s="151"/>
      <c r="G37" s="152"/>
      <c r="H37" s="113">
        <f>4289+19842</f>
        <v>24131</v>
      </c>
    </row>
    <row r="38" spans="1:13" s="44" customFormat="1" ht="15" customHeight="1">
      <c r="A38" s="211"/>
      <c r="B38" s="212"/>
      <c r="C38" s="67" t="s">
        <v>365</v>
      </c>
      <c r="D38" s="151"/>
      <c r="E38" s="151"/>
      <c r="F38" s="151"/>
      <c r="G38" s="152"/>
      <c r="H38" s="113">
        <f>26929+26929</f>
        <v>53858</v>
      </c>
    </row>
    <row r="39" spans="1:13" s="44" customFormat="1" ht="15" customHeight="1">
      <c r="A39" s="211"/>
      <c r="B39" s="212"/>
      <c r="C39" s="67"/>
      <c r="D39" s="151"/>
      <c r="E39" s="151"/>
      <c r="F39" s="151"/>
      <c r="G39" s="152"/>
      <c r="H39" s="114">
        <f>SUM(H34:H38)</f>
        <v>290287</v>
      </c>
    </row>
    <row r="40" spans="1:13" s="44" customFormat="1" ht="15" customHeight="1">
      <c r="A40" s="211"/>
      <c r="B40" s="212"/>
      <c r="C40" s="200" t="s">
        <v>369</v>
      </c>
      <c r="D40" s="201"/>
      <c r="E40" s="201"/>
      <c r="F40" s="201"/>
      <c r="G40" s="202"/>
      <c r="H40" s="114"/>
    </row>
    <row r="41" spans="1:13" s="44" customFormat="1" ht="15" customHeight="1">
      <c r="A41" s="211"/>
      <c r="B41" s="212"/>
      <c r="C41" s="231" t="s">
        <v>350</v>
      </c>
      <c r="D41" s="232"/>
      <c r="E41" s="232"/>
      <c r="F41" s="232"/>
      <c r="G41" s="233"/>
      <c r="H41" s="113">
        <v>2453</v>
      </c>
    </row>
    <row r="42" spans="1:13" s="44" customFormat="1" ht="15" customHeight="1">
      <c r="A42" s="211"/>
      <c r="B42" s="212"/>
      <c r="C42" s="181" t="s">
        <v>333</v>
      </c>
      <c r="D42" s="176"/>
      <c r="E42" s="176"/>
      <c r="F42" s="176"/>
      <c r="G42" s="176"/>
      <c r="H42" s="113">
        <v>89280</v>
      </c>
    </row>
    <row r="43" spans="1:13" s="44" customFormat="1" ht="15" customHeight="1">
      <c r="A43" s="213"/>
      <c r="B43" s="214"/>
      <c r="C43" s="67" t="s">
        <v>364</v>
      </c>
      <c r="D43" s="68"/>
      <c r="E43" s="68"/>
      <c r="F43" s="68"/>
      <c r="G43" s="68"/>
      <c r="H43" s="113">
        <f>1622+800+543</f>
        <v>2965</v>
      </c>
    </row>
    <row r="44" spans="1:13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3" ht="42.75" customHeight="1">
      <c r="A45" s="237" t="s">
        <v>316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3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3" ht="33" customHeight="1">
      <c r="A47" s="239" t="s">
        <v>370</v>
      </c>
      <c r="B47" s="239"/>
      <c r="C47" s="239"/>
      <c r="D47" s="239"/>
      <c r="E47" s="239"/>
      <c r="F47" s="239"/>
      <c r="G47" s="239"/>
      <c r="H47" s="239"/>
      <c r="I47" s="103"/>
      <c r="J47" s="103"/>
    </row>
    <row r="48" spans="1:13" ht="15">
      <c r="A48" s="47"/>
      <c r="B48" s="47"/>
      <c r="C48" s="47"/>
      <c r="D48" s="47"/>
      <c r="E48" s="47"/>
      <c r="F48" s="47"/>
      <c r="G48" s="47"/>
      <c r="H48" s="70" t="s">
        <v>158</v>
      </c>
      <c r="J48" s="47"/>
    </row>
    <row r="49" spans="1:13" ht="15.75">
      <c r="A49" s="203" t="s">
        <v>18</v>
      </c>
      <c r="B49" s="205"/>
      <c r="C49" s="203" t="s">
        <v>368</v>
      </c>
      <c r="D49" s="204"/>
      <c r="E49" s="204"/>
      <c r="F49" s="204"/>
      <c r="G49" s="205"/>
      <c r="H49" s="46" t="s">
        <v>157</v>
      </c>
      <c r="I49" s="47"/>
      <c r="J49" s="47"/>
    </row>
    <row r="50" spans="1:13" ht="15" customHeight="1">
      <c r="A50" s="209" t="s">
        <v>200</v>
      </c>
      <c r="B50" s="210"/>
      <c r="C50" s="228" t="s">
        <v>207</v>
      </c>
      <c r="D50" s="229"/>
      <c r="E50" s="229"/>
      <c r="F50" s="229"/>
      <c r="G50" s="230"/>
      <c r="H50" s="87">
        <f>621+429+791+158+201+98+373+496+6891</f>
        <v>10058</v>
      </c>
      <c r="I50" s="47"/>
      <c r="J50" s="47"/>
    </row>
    <row r="51" spans="1:13" ht="15" customHeight="1">
      <c r="A51" s="211"/>
      <c r="B51" s="212"/>
      <c r="C51" s="228" t="s">
        <v>322</v>
      </c>
      <c r="D51" s="229"/>
      <c r="E51" s="229"/>
      <c r="F51" s="229"/>
      <c r="G51" s="230"/>
      <c r="H51" s="87">
        <f>477+477</f>
        <v>954</v>
      </c>
      <c r="I51" s="47"/>
      <c r="J51" s="47"/>
    </row>
    <row r="52" spans="1:13" ht="15" customHeight="1">
      <c r="A52" s="211"/>
      <c r="B52" s="212"/>
      <c r="C52" s="67" t="s">
        <v>132</v>
      </c>
      <c r="D52" s="89"/>
      <c r="E52" s="89"/>
      <c r="F52" s="89"/>
      <c r="G52" s="90"/>
      <c r="H52" s="87">
        <f>(1.45*102.08)*12+((1.2*598.6)+(1.44*598.6))*2</f>
        <v>4936.8</v>
      </c>
      <c r="I52" s="47"/>
      <c r="J52" s="47"/>
      <c r="K52" s="47"/>
      <c r="L52" s="47"/>
    </row>
    <row r="53" spans="1:13" ht="14.25">
      <c r="A53" s="213"/>
      <c r="B53" s="214"/>
      <c r="C53" s="225" t="s">
        <v>159</v>
      </c>
      <c r="D53" s="226"/>
      <c r="E53" s="226"/>
      <c r="F53" s="226"/>
      <c r="G53" s="227"/>
      <c r="H53" s="72">
        <v>3988.89</v>
      </c>
      <c r="I53" s="36"/>
      <c r="J53" s="36"/>
      <c r="M53" s="25"/>
    </row>
    <row r="54" spans="1:13">
      <c r="A54" s="1"/>
      <c r="B54" s="1"/>
      <c r="C54" s="1"/>
      <c r="D54" s="1"/>
      <c r="E54" s="36"/>
      <c r="F54" s="36"/>
      <c r="G54" s="36"/>
      <c r="H54" s="36"/>
      <c r="I54" s="36"/>
      <c r="J54" s="36"/>
    </row>
    <row r="55" spans="1:13">
      <c r="A55" s="76" t="s">
        <v>98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3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3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3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3" ht="12" customHeight="1">
      <c r="A59" s="14"/>
      <c r="B59" s="14"/>
      <c r="C59" s="14"/>
      <c r="D59" s="14"/>
      <c r="E59" s="14"/>
      <c r="F59" s="14"/>
      <c r="G59" s="14"/>
      <c r="H59" s="70" t="s">
        <v>164</v>
      </c>
      <c r="J59" s="14"/>
    </row>
    <row r="60" spans="1:13" ht="15.75">
      <c r="A60" s="206" t="s">
        <v>16</v>
      </c>
      <c r="B60" s="206"/>
      <c r="C60" s="206"/>
      <c r="D60" s="206"/>
      <c r="E60" s="206"/>
      <c r="F60" s="206"/>
      <c r="G60" s="207"/>
      <c r="H60" s="73">
        <f>SUM(H75:H86)+H62+H68</f>
        <v>1107204.662812883</v>
      </c>
      <c r="I60" s="71"/>
      <c r="J60" s="71"/>
    </row>
    <row r="61" spans="1:13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3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SUM(H63:H67)</f>
        <v>88298.878141761612</v>
      </c>
      <c r="I62" s="41"/>
      <c r="K62" s="128">
        <f>Основное!$C$21*Основное!K35</f>
        <v>10147.878141761605</v>
      </c>
    </row>
    <row r="63" spans="1:13" ht="15">
      <c r="A63" s="51"/>
      <c r="B63" s="67" t="s">
        <v>205</v>
      </c>
      <c r="C63" s="68"/>
      <c r="D63" s="68"/>
      <c r="E63" s="68"/>
      <c r="F63" s="68"/>
      <c r="G63" s="68"/>
      <c r="H63" s="72">
        <f>161+13573+24</f>
        <v>13758</v>
      </c>
      <c r="I63" s="41"/>
    </row>
    <row r="64" spans="1:13" ht="15">
      <c r="A64" s="51"/>
      <c r="B64" s="67" t="s">
        <v>213</v>
      </c>
      <c r="C64" s="68"/>
      <c r="D64" s="68"/>
      <c r="E64" s="68"/>
      <c r="F64" s="68"/>
      <c r="G64" s="68"/>
      <c r="H64" s="72">
        <f>2849+13960</f>
        <v>16809</v>
      </c>
      <c r="I64" s="41"/>
    </row>
    <row r="65" spans="1:16" ht="15">
      <c r="A65" s="51"/>
      <c r="B65" s="228" t="s">
        <v>318</v>
      </c>
      <c r="C65" s="229"/>
      <c r="D65" s="229"/>
      <c r="E65" s="229"/>
      <c r="F65" s="229"/>
      <c r="G65" s="230"/>
      <c r="H65" s="72">
        <f>9759+9759+8963+8963+2124</f>
        <v>39568</v>
      </c>
      <c r="I65" s="41"/>
    </row>
    <row r="66" spans="1:16" ht="15">
      <c r="A66" s="51"/>
      <c r="B66" s="67" t="s">
        <v>208</v>
      </c>
      <c r="C66" s="68"/>
      <c r="D66" s="68"/>
      <c r="E66" s="68"/>
      <c r="F66" s="68"/>
      <c r="G66" s="68"/>
      <c r="H66" s="72">
        <f>219+160+323+57+68+31+173+161+6824</f>
        <v>8016</v>
      </c>
      <c r="I66" s="41"/>
    </row>
    <row r="67" spans="1:16" ht="48" customHeight="1">
      <c r="A67" s="51"/>
      <c r="B67" s="220" t="s">
        <v>228</v>
      </c>
      <c r="C67" s="221"/>
      <c r="D67" s="221"/>
      <c r="E67" s="221"/>
      <c r="F67" s="221"/>
      <c r="G67" s="221"/>
      <c r="H67" s="72">
        <f>K62</f>
        <v>10147.878141761605</v>
      </c>
      <c r="I67" s="41"/>
    </row>
    <row r="68" spans="1:16" ht="15.75">
      <c r="A68" s="51" t="s">
        <v>9</v>
      </c>
      <c r="B68" s="67" t="s">
        <v>138</v>
      </c>
      <c r="C68" s="68"/>
      <c r="D68" s="68"/>
      <c r="E68" s="68"/>
      <c r="F68" s="68"/>
      <c r="G68" s="68"/>
      <c r="H68" s="86">
        <f>SUM(H69:H74)</f>
        <v>218507.33439721027</v>
      </c>
      <c r="I68" s="41"/>
    </row>
    <row r="69" spans="1:16" ht="15">
      <c r="A69" s="51"/>
      <c r="B69" s="67" t="s">
        <v>366</v>
      </c>
      <c r="C69" s="68"/>
      <c r="D69" s="68"/>
      <c r="E69" s="68"/>
      <c r="F69" s="68"/>
      <c r="G69" s="68"/>
      <c r="H69" s="72">
        <f>13950+103230+33480</f>
        <v>150660</v>
      </c>
      <c r="I69" s="41"/>
    </row>
    <row r="70" spans="1:16" ht="15">
      <c r="A70" s="51"/>
      <c r="B70" s="67" t="s">
        <v>215</v>
      </c>
      <c r="C70" s="68"/>
      <c r="D70" s="68"/>
      <c r="E70" s="68"/>
      <c r="F70" s="68"/>
      <c r="G70" s="68"/>
      <c r="H70" s="72">
        <f>17700+17700</f>
        <v>35400</v>
      </c>
      <c r="I70" s="41"/>
    </row>
    <row r="71" spans="1:16" ht="15">
      <c r="A71" s="51"/>
      <c r="B71" s="67" t="s">
        <v>221</v>
      </c>
      <c r="C71" s="68"/>
      <c r="D71" s="68"/>
      <c r="E71" s="68"/>
      <c r="F71" s="68"/>
      <c r="G71" s="68"/>
      <c r="H71" s="72">
        <f>7600+7600+4600</f>
        <v>19800</v>
      </c>
      <c r="I71" s="41"/>
      <c r="K71" s="76"/>
      <c r="L71" s="76"/>
      <c r="M71" s="76"/>
      <c r="N71" s="76"/>
      <c r="O71" s="76"/>
      <c r="P71" s="76"/>
    </row>
    <row r="72" spans="1:16" ht="15">
      <c r="A72" s="51"/>
      <c r="B72" s="225" t="s">
        <v>273</v>
      </c>
      <c r="C72" s="226"/>
      <c r="D72" s="226"/>
      <c r="E72" s="226"/>
      <c r="F72" s="226"/>
      <c r="G72" s="226"/>
      <c r="H72" s="72">
        <f>Основное!$C$21*Основное!K36</f>
        <v>4843.7476912392685</v>
      </c>
      <c r="I72" s="41"/>
      <c r="K72" s="76"/>
      <c r="L72" s="76"/>
      <c r="M72" s="76"/>
      <c r="N72" s="76"/>
      <c r="O72" s="76"/>
      <c r="P72" s="76"/>
    </row>
    <row r="73" spans="1:16" ht="15">
      <c r="A73" s="51"/>
      <c r="B73" s="154" t="s">
        <v>355</v>
      </c>
      <c r="C73" s="89"/>
      <c r="D73" s="89"/>
      <c r="E73" s="89"/>
      <c r="F73" s="89"/>
      <c r="G73" s="89"/>
      <c r="H73" s="72">
        <f>Основное!$C$21*Основное!O36</f>
        <v>4649.9977835896989</v>
      </c>
      <c r="I73" s="41"/>
      <c r="K73" s="76"/>
      <c r="L73" s="76"/>
      <c r="M73" s="76"/>
      <c r="N73" s="76"/>
      <c r="O73" s="76"/>
      <c r="P73" s="76"/>
    </row>
    <row r="74" spans="1:16" ht="15">
      <c r="A74" s="51"/>
      <c r="B74" s="67" t="s">
        <v>274</v>
      </c>
      <c r="C74" s="156"/>
      <c r="D74" s="156"/>
      <c r="E74" s="156"/>
      <c r="F74" s="156"/>
      <c r="G74" s="156"/>
      <c r="H74" s="72">
        <f>Основное!$C$21*Основное!M36</f>
        <v>3153.5889223813115</v>
      </c>
      <c r="I74" s="41"/>
      <c r="K74" s="76"/>
      <c r="L74" s="76"/>
      <c r="M74" s="76"/>
      <c r="N74" s="76"/>
      <c r="O74" s="76"/>
      <c r="P74" s="76"/>
    </row>
    <row r="75" spans="1:16" ht="15">
      <c r="A75" s="51">
        <v>3</v>
      </c>
      <c r="B75" s="67" t="s">
        <v>10</v>
      </c>
      <c r="C75" s="68"/>
      <c r="D75" s="68"/>
      <c r="E75" s="68"/>
      <c r="F75" s="68"/>
      <c r="G75" s="68"/>
      <c r="H75" s="72">
        <f>Основное!$C$21*Основное!H38</f>
        <v>34157.593426311745</v>
      </c>
      <c r="I75" s="41"/>
      <c r="K75" s="76"/>
      <c r="L75" s="76"/>
      <c r="M75" s="76"/>
      <c r="N75" s="76"/>
      <c r="O75" s="76"/>
      <c r="P75" s="76"/>
    </row>
    <row r="76" spans="1:16" ht="15">
      <c r="A76" s="51">
        <v>4</v>
      </c>
      <c r="B76" s="67" t="s">
        <v>11</v>
      </c>
      <c r="C76" s="68"/>
      <c r="D76" s="68"/>
      <c r="E76" s="68"/>
      <c r="F76" s="68"/>
      <c r="G76" s="68"/>
      <c r="H76" s="72">
        <f>Основное!$C$21*Основное!H40</f>
        <v>117620.70457467086</v>
      </c>
      <c r="I76" s="41"/>
      <c r="K76" s="76"/>
      <c r="L76" s="76"/>
      <c r="M76" s="76"/>
      <c r="N76" s="76"/>
      <c r="O76" s="76"/>
      <c r="P76" s="76"/>
    </row>
    <row r="77" spans="1:16" ht="15">
      <c r="A77" s="51">
        <v>5</v>
      </c>
      <c r="B77" s="67" t="s">
        <v>172</v>
      </c>
      <c r="C77" s="68"/>
      <c r="D77" s="68"/>
      <c r="E77" s="68"/>
      <c r="F77" s="68"/>
      <c r="G77" s="68"/>
      <c r="H77" s="72">
        <f>Основное!$C$21*Основное!H41</f>
        <v>8211.9455538809361</v>
      </c>
      <c r="I77" s="41"/>
      <c r="K77" s="76"/>
      <c r="L77" s="76"/>
      <c r="M77" s="76"/>
      <c r="N77" s="76"/>
      <c r="O77" s="76"/>
      <c r="P77" s="76"/>
    </row>
    <row r="78" spans="1:16" ht="15">
      <c r="A78" s="51">
        <v>6</v>
      </c>
      <c r="B78" s="67" t="s">
        <v>12</v>
      </c>
      <c r="C78" s="68"/>
      <c r="D78" s="68"/>
      <c r="E78" s="68"/>
      <c r="F78" s="68"/>
      <c r="G78" s="68"/>
      <c r="H78" s="72">
        <f>Основное!$C$21*Основное!H42</f>
        <v>56303.867444811389</v>
      </c>
      <c r="I78" s="41"/>
      <c r="K78" s="76"/>
      <c r="L78" s="76"/>
      <c r="M78" s="76"/>
      <c r="N78" s="76"/>
      <c r="O78" s="76"/>
      <c r="P78" s="76"/>
    </row>
    <row r="79" spans="1:16" ht="15">
      <c r="A79" s="51">
        <v>7</v>
      </c>
      <c r="B79" s="67" t="s">
        <v>134</v>
      </c>
      <c r="C79" s="68"/>
      <c r="D79" s="68"/>
      <c r="E79" s="68"/>
      <c r="F79" s="68"/>
      <c r="G79" s="68"/>
      <c r="H79" s="72">
        <f>Основное!$C$21*Основное!H43</f>
        <v>140391.76021026346</v>
      </c>
      <c r="I79" s="41"/>
      <c r="K79" s="76"/>
      <c r="L79" s="76"/>
      <c r="M79" s="76"/>
      <c r="N79" s="76"/>
      <c r="O79" s="76"/>
      <c r="P79" s="76"/>
    </row>
    <row r="80" spans="1:16" ht="15">
      <c r="A80" s="51">
        <v>8</v>
      </c>
      <c r="B80" s="67" t="s">
        <v>139</v>
      </c>
      <c r="C80" s="68"/>
      <c r="D80" s="68"/>
      <c r="E80" s="68"/>
      <c r="F80" s="68"/>
      <c r="G80" s="68"/>
      <c r="H80" s="72">
        <f>Основное!$C$21*Основное!H44</f>
        <v>29128.876408344047</v>
      </c>
      <c r="I80" s="41"/>
      <c r="K80" s="76"/>
      <c r="L80" s="76"/>
      <c r="M80" s="76"/>
      <c r="N80" s="76"/>
      <c r="O80" s="76"/>
      <c r="P80" s="76"/>
    </row>
    <row r="81" spans="1:19" ht="15">
      <c r="A81" s="51">
        <v>9</v>
      </c>
      <c r="B81" s="67" t="s">
        <v>131</v>
      </c>
      <c r="C81" s="68"/>
      <c r="D81" s="68"/>
      <c r="E81" s="68"/>
      <c r="F81" s="68"/>
      <c r="G81" s="68"/>
      <c r="H81" s="72">
        <f>Основное!$C$21*Основное!H45</f>
        <v>4878.3753343085546</v>
      </c>
      <c r="I81" s="41"/>
      <c r="K81" s="76"/>
      <c r="L81" s="76"/>
      <c r="M81" s="76"/>
      <c r="N81" s="76"/>
    </row>
    <row r="82" spans="1:19" ht="15">
      <c r="A82" s="51">
        <v>10</v>
      </c>
      <c r="B82" s="67" t="s">
        <v>137</v>
      </c>
      <c r="C82" s="68"/>
      <c r="D82" s="68"/>
      <c r="E82" s="68"/>
      <c r="F82" s="68"/>
      <c r="G82" s="68"/>
      <c r="H82" s="72">
        <f>Основное!$C$21*Основное!H46</f>
        <v>7973.3652154720221</v>
      </c>
      <c r="I82" s="41"/>
    </row>
    <row r="83" spans="1:19" ht="15">
      <c r="A83" s="51">
        <v>11</v>
      </c>
      <c r="B83" s="67" t="s">
        <v>13</v>
      </c>
      <c r="C83" s="68"/>
      <c r="D83" s="68"/>
      <c r="E83" s="68"/>
      <c r="F83" s="68"/>
      <c r="G83" s="68"/>
      <c r="H83" s="72">
        <f>Основное!$C$21*Основное!H47</f>
        <v>319732.34294608951</v>
      </c>
      <c r="I83" s="41"/>
      <c r="K83" s="184"/>
      <c r="L83" s="184"/>
      <c r="M83" s="184"/>
      <c r="N83" s="184"/>
      <c r="O83" s="184"/>
      <c r="P83" s="184"/>
      <c r="Q83" s="184"/>
      <c r="R83" s="184"/>
      <c r="S83" s="184"/>
    </row>
    <row r="84" spans="1:19" ht="15">
      <c r="A84" s="51">
        <v>12</v>
      </c>
      <c r="B84" s="67" t="s">
        <v>130</v>
      </c>
      <c r="C84" s="68"/>
      <c r="D84" s="68"/>
      <c r="E84" s="68"/>
      <c r="F84" s="68"/>
      <c r="G84" s="68"/>
      <c r="H84" s="72">
        <f>Основное!$C$21*Основное!H48</f>
        <v>64592.777057752268</v>
      </c>
      <c r="I84" s="41"/>
    </row>
    <row r="85" spans="1:19" ht="15">
      <c r="A85" s="51">
        <v>13</v>
      </c>
      <c r="B85" s="67" t="s">
        <v>124</v>
      </c>
      <c r="C85" s="68"/>
      <c r="D85" s="68"/>
      <c r="E85" s="68"/>
      <c r="F85" s="68"/>
      <c r="G85" s="68"/>
      <c r="H85" s="72">
        <f>Основное!$C$21*Основное!H49</f>
        <v>10078.169398392363</v>
      </c>
      <c r="I85" s="41"/>
    </row>
    <row r="86" spans="1:19" ht="15">
      <c r="A86" s="51">
        <v>14</v>
      </c>
      <c r="B86" s="67" t="s">
        <v>371</v>
      </c>
      <c r="C86" s="68"/>
      <c r="D86" s="68"/>
      <c r="E86" s="68"/>
      <c r="F86" s="68"/>
      <c r="G86" s="68"/>
      <c r="H86" s="72">
        <f>Основное!$C$21*Основное!H50</f>
        <v>7328.6727036142265</v>
      </c>
      <c r="I86" s="41"/>
    </row>
    <row r="87" spans="1:19">
      <c r="A87" s="8"/>
      <c r="B87" s="8"/>
      <c r="C87" s="8"/>
      <c r="D87" s="8"/>
      <c r="E87" s="8"/>
      <c r="F87" s="8"/>
      <c r="G87" s="8"/>
      <c r="H87" s="4"/>
      <c r="I87" s="23"/>
      <c r="J87" s="23"/>
    </row>
    <row r="88" spans="1:19" s="44" customFormat="1" ht="26.25" customHeight="1">
      <c r="A88" s="217" t="s">
        <v>272</v>
      </c>
      <c r="B88" s="217"/>
      <c r="C88" s="217"/>
      <c r="D88" s="217"/>
      <c r="E88" s="217"/>
      <c r="F88" s="217"/>
      <c r="G88" s="217"/>
      <c r="H88" s="217"/>
      <c r="I88" s="83"/>
      <c r="J88" s="83"/>
    </row>
    <row r="89" spans="1:19" s="44" customFormat="1">
      <c r="A89" s="21"/>
      <c r="B89" s="245"/>
      <c r="C89" s="245"/>
      <c r="D89" s="245"/>
      <c r="E89" s="245"/>
      <c r="F89" s="245"/>
      <c r="G89" s="245"/>
      <c r="H89" s="245"/>
      <c r="I89" s="53"/>
      <c r="J89" s="53"/>
    </row>
    <row r="90" spans="1:19" s="44" customFormat="1" ht="15.75">
      <c r="A90" s="208" t="s">
        <v>275</v>
      </c>
      <c r="B90" s="208"/>
      <c r="C90" s="208"/>
      <c r="D90" s="208"/>
      <c r="E90" s="208"/>
      <c r="F90" s="208"/>
      <c r="G90" s="208"/>
      <c r="I90" s="21"/>
      <c r="J90" s="21"/>
    </row>
    <row r="91" spans="1:19" s="44" customFormat="1" ht="15">
      <c r="A91" s="52"/>
      <c r="B91" s="52"/>
      <c r="C91" s="52"/>
      <c r="D91" s="52"/>
      <c r="F91" s="54"/>
      <c r="G91" s="45" t="s">
        <v>161</v>
      </c>
      <c r="H91" s="53"/>
      <c r="I91" s="53"/>
      <c r="J91" s="53"/>
    </row>
    <row r="92" spans="1:19" s="44" customFormat="1" ht="32.25" customHeight="1">
      <c r="A92" s="94" t="s">
        <v>209</v>
      </c>
      <c r="B92" s="127" t="s">
        <v>230</v>
      </c>
      <c r="C92" s="127" t="s">
        <v>269</v>
      </c>
      <c r="D92" s="96" t="s">
        <v>163</v>
      </c>
      <c r="E92" s="146" t="s">
        <v>268</v>
      </c>
      <c r="F92" s="146" t="s">
        <v>242</v>
      </c>
      <c r="G92" s="99" t="s">
        <v>210</v>
      </c>
      <c r="H92" s="97"/>
      <c r="I92" s="98"/>
      <c r="J92" s="54"/>
      <c r="K92" s="53"/>
      <c r="L92" s="53"/>
      <c r="M92" s="53"/>
    </row>
    <row r="93" spans="1:19" s="44" customFormat="1" ht="15">
      <c r="A93" s="95">
        <v>1026.48</v>
      </c>
      <c r="B93" s="95">
        <v>4320</v>
      </c>
      <c r="C93" s="95">
        <v>4724</v>
      </c>
      <c r="D93" s="101">
        <v>6000</v>
      </c>
      <c r="E93" s="101">
        <v>6000</v>
      </c>
      <c r="F93" s="101">
        <v>3000</v>
      </c>
      <c r="G93" s="101">
        <f>SUM(A93:F93)</f>
        <v>25070.48</v>
      </c>
      <c r="H93" s="92"/>
      <c r="I93" s="93"/>
      <c r="J93" s="53"/>
      <c r="K93" s="53"/>
    </row>
    <row r="94" spans="1:19" s="44" customFormat="1" ht="15">
      <c r="A94" s="55"/>
      <c r="B94" s="55"/>
      <c r="C94" s="56"/>
      <c r="D94" s="56"/>
      <c r="E94" s="56"/>
      <c r="F94" s="56"/>
      <c r="G94" s="54"/>
      <c r="H94" s="53"/>
      <c r="I94" s="53"/>
      <c r="J94" s="53"/>
    </row>
    <row r="95" spans="1:19" s="44" customFormat="1" ht="92.25" customHeight="1">
      <c r="A95" s="246" t="s">
        <v>372</v>
      </c>
      <c r="B95" s="246"/>
      <c r="C95" s="246"/>
      <c r="D95" s="246"/>
      <c r="E95" s="246"/>
      <c r="F95" s="246"/>
      <c r="G95" s="246"/>
      <c r="H95" s="246"/>
      <c r="I95" s="57"/>
      <c r="J95" s="57"/>
      <c r="K95" s="57"/>
      <c r="L95" s="57"/>
      <c r="M95" s="57"/>
    </row>
    <row r="96" spans="1:19" ht="60.75" customHeight="1">
      <c r="A96" s="244" t="s">
        <v>373</v>
      </c>
      <c r="B96" s="244"/>
      <c r="C96" s="244"/>
      <c r="D96" s="244"/>
      <c r="E96" s="244"/>
      <c r="F96" s="244"/>
      <c r="G96" s="244"/>
      <c r="H96" s="244"/>
      <c r="I96" s="75"/>
      <c r="J96" s="75"/>
      <c r="K96" s="75"/>
      <c r="L96" s="75"/>
      <c r="M96" s="75"/>
      <c r="N96" s="75"/>
      <c r="O96" s="75"/>
      <c r="P96" s="75"/>
    </row>
    <row r="97" spans="1:16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6" ht="15">
      <c r="A98" s="240" t="s">
        <v>71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  <c r="P98" s="59"/>
    </row>
    <row r="99" spans="1:16" ht="15">
      <c r="A99" s="240" t="s">
        <v>142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4.25">
      <c r="A100" s="241" t="s">
        <v>143</v>
      </c>
      <c r="B100" s="241"/>
      <c r="C100" s="241"/>
      <c r="D100" s="241"/>
      <c r="E100" s="241"/>
      <c r="F100" s="241"/>
      <c r="G100" s="241"/>
      <c r="H100" s="241"/>
      <c r="I100" s="60"/>
      <c r="J100" s="60"/>
      <c r="K100" s="60"/>
      <c r="L100" s="60"/>
      <c r="M100" s="60"/>
      <c r="N100" s="60"/>
      <c r="O100" s="60"/>
      <c r="P100" s="60"/>
    </row>
    <row r="101" spans="1:16" ht="15">
      <c r="A101" s="242" t="s">
        <v>196</v>
      </c>
      <c r="B101" s="242"/>
      <c r="C101" s="242"/>
      <c r="D101" s="242"/>
      <c r="E101" s="242"/>
      <c r="F101" s="242"/>
      <c r="G101" s="242"/>
      <c r="H101" s="242"/>
      <c r="I101" s="148"/>
      <c r="J101" s="148"/>
      <c r="K101" s="61"/>
      <c r="L101" s="61"/>
      <c r="M101" s="61"/>
      <c r="N101" s="61"/>
      <c r="O101" s="61"/>
      <c r="P101" s="61"/>
    </row>
    <row r="102" spans="1:16" ht="15">
      <c r="A102" s="234" t="s">
        <v>166</v>
      </c>
      <c r="B102" s="234"/>
      <c r="C102" s="234"/>
      <c r="D102" s="234"/>
      <c r="E102" s="234"/>
      <c r="F102" s="234"/>
      <c r="G102" s="234"/>
      <c r="H102" s="234"/>
      <c r="I102" s="149"/>
      <c r="J102" s="149"/>
    </row>
  </sheetData>
  <mergeCells count="52">
    <mergeCell ref="A99:H99"/>
    <mergeCell ref="A100:H100"/>
    <mergeCell ref="A101:H101"/>
    <mergeCell ref="A102:H102"/>
    <mergeCell ref="C49:G49"/>
    <mergeCell ref="A58:J58"/>
    <mergeCell ref="B72:G72"/>
    <mergeCell ref="A95:H95"/>
    <mergeCell ref="A96:H96"/>
    <mergeCell ref="A98:H98"/>
    <mergeCell ref="A28:H28"/>
    <mergeCell ref="A45:H45"/>
    <mergeCell ref="A47:H47"/>
    <mergeCell ref="A56:H56"/>
    <mergeCell ref="A88:H88"/>
    <mergeCell ref="A90:G90"/>
    <mergeCell ref="A33:B33"/>
    <mergeCell ref="C33:G33"/>
    <mergeCell ref="A34:B43"/>
    <mergeCell ref="A49:B49"/>
    <mergeCell ref="A1:H1"/>
    <mergeCell ref="A2:H2"/>
    <mergeCell ref="A3:H3"/>
    <mergeCell ref="A17:H17"/>
    <mergeCell ref="A19:H19"/>
    <mergeCell ref="E5:H7"/>
    <mergeCell ref="K15:R15"/>
    <mergeCell ref="B20:F20"/>
    <mergeCell ref="D21:D23"/>
    <mergeCell ref="E21:E23"/>
    <mergeCell ref="A21:B23"/>
    <mergeCell ref="C21:C23"/>
    <mergeCell ref="F21:F23"/>
    <mergeCell ref="G21:G23"/>
    <mergeCell ref="H21:H23"/>
    <mergeCell ref="K83:S83"/>
    <mergeCell ref="B89:H89"/>
    <mergeCell ref="B67:G67"/>
    <mergeCell ref="A50:B53"/>
    <mergeCell ref="C50:G50"/>
    <mergeCell ref="C53:G53"/>
    <mergeCell ref="C51:G51"/>
    <mergeCell ref="C35:G35"/>
    <mergeCell ref="C40:G40"/>
    <mergeCell ref="B65:G65"/>
    <mergeCell ref="A60:G60"/>
    <mergeCell ref="B61:G61"/>
    <mergeCell ref="A24:B24"/>
    <mergeCell ref="A31:J31"/>
    <mergeCell ref="C32:D32"/>
    <mergeCell ref="E32:F32"/>
    <mergeCell ref="C41:G41"/>
  </mergeCells>
  <phoneticPr fontId="11" type="noConversion"/>
  <hyperlinks>
    <hyperlink ref="B61" r:id="rId1" display="blgorod@rambler.ru,"/>
    <hyperlink ref="B60" r:id="rId2" display="blgorod@rambler.ru,"/>
    <hyperlink ref="A100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4"/>
  <headerFooter alignWithMargins="0"/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19б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19б'!Область_печати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2018-03-28T10:05:14Z</dcterms:modified>
</cp:coreProperties>
</file>