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Успенка 23" sheetId="33" r:id="rId3"/>
    <sheet name="Лист1" sheetId="63" r:id="rId4"/>
  </sheets>
  <definedNames>
    <definedName name="_xlnm.Print_Area" localSheetId="0">Основное!$A$1:$I$33</definedName>
    <definedName name="_xlnm.Print_Area" localSheetId="2">'Успенка 23'!$A$1:$H$102</definedName>
  </definedNames>
  <calcPr calcId="124519"/>
</workbook>
</file>

<file path=xl/calcChain.xml><?xml version="1.0" encoding="utf-8"?>
<calcChain xmlns="http://schemas.openxmlformats.org/spreadsheetml/2006/main">
  <c r="H70" i="33"/>
  <c r="H36"/>
  <c r="H63"/>
  <c r="H34"/>
  <c r="H66"/>
  <c r="H48"/>
  <c r="H40"/>
  <c r="H65"/>
  <c r="H35"/>
  <c r="H51"/>
  <c r="H69"/>
  <c r="H64"/>
  <c r="H37"/>
  <c r="H71"/>
  <c r="H68" s="1"/>
  <c r="G36" i="4"/>
  <c r="M36"/>
  <c r="O36"/>
  <c r="I2" i="62"/>
  <c r="L35" i="4"/>
  <c r="K36"/>
  <c r="G44"/>
  <c r="C12" i="62"/>
  <c r="D20"/>
  <c r="H35" i="4"/>
  <c r="K35"/>
  <c r="H80" i="33"/>
  <c r="H73"/>
  <c r="H72"/>
  <c r="D93"/>
  <c r="H52"/>
  <c r="K62"/>
  <c r="H67"/>
  <c r="H62" s="1"/>
  <c r="H60" s="1"/>
  <c r="F24"/>
  <c r="H24"/>
  <c r="C33" i="4"/>
  <c r="H47"/>
  <c r="H83" i="33"/>
  <c r="H48" i="4"/>
  <c r="H84" i="33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76" i="33"/>
  <c r="H37" i="4"/>
  <c r="H40"/>
  <c r="H75" i="33"/>
  <c r="H44" i="4"/>
  <c r="H79" i="33"/>
  <c r="H49" i="4"/>
  <c r="H85" i="33"/>
  <c r="H39" i="4"/>
  <c r="H43"/>
  <c r="H78" i="33"/>
  <c r="H38" i="4"/>
  <c r="H74" i="33"/>
  <c r="H42" i="4"/>
  <c r="H77" i="33"/>
  <c r="H45" i="4"/>
  <c r="H81" i="33"/>
  <c r="H46" i="4"/>
  <c r="H82" i="33"/>
  <c r="H50" i="4"/>
  <c r="H86" i="33"/>
  <c r="H36" i="4"/>
  <c r="H52"/>
  <c r="H38" i="33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<sst xmlns="http://schemas.openxmlformats.org/spreadsheetml/2006/main" count="230" uniqueCount="160">
  <si>
    <t>Принят в управление - ноябрь 2008 г.</t>
  </si>
  <si>
    <t>Количество этажей - 9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</si>
  <si>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</si>
  <si>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</si>
  <si>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</si>
  <si>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</si>
  <si>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</si>
  <si>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</si>
  <si>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</si>
  <si>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</si>
  <si>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</si>
  <si>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</si>
  <si>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</si>
  <si>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</si>
  <si>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</si>
  <si>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</si>
  <si>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</si>
  <si>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</si>
  <si>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- 3</t>
  </si>
  <si>
    <t>Нормативная численность обслуживающего персонала  - 2,6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</si>
  <si>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</si>
  <si>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</si>
  <si>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</si>
  <si>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</si>
  <si>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</si>
  <si>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</si>
  <si>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</si>
  <si>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</si>
  <si>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</si>
  <si>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</si>
  <si>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</si>
  <si>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</si>
  <si>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</si>
  <si>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</si>
  <si>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</si>
  <si>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</si>
  <si>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</si>
  <si>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</si>
  <si>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</si>
  <si>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</si>
  <si>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</si>
  <si>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</si>
  <si>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</si>
  <si>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</si>
  <si>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</si>
  <si>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</si>
  <si>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</si>
  <si>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</si>
  <si>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</si>
  <si>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</si>
  <si>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</si>
  <si>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</si>
  <si>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</si>
  <si>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>Управляющая организация ООО "Благоустроенный город-1"</t>
  </si>
  <si>
    <t xml:space="preserve">Адрес дома - Успенка 23 </t>
  </si>
  <si>
    <t>Количество квартир - 107</t>
  </si>
  <si>
    <t>Площадь подъезда - 1227,4 кв. м</t>
  </si>
  <si>
    <t>Площадь подвала - 869,2 кв. м</t>
  </si>
  <si>
    <t>Площадь кровли - 1040 кв. м</t>
  </si>
  <si>
    <t>Площадь газона - 600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</si>
  <si>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</si>
  <si>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</si>
  <si>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</si>
  <si>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</si>
  <si>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</si>
  <si>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</si>
  <si>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</si>
  <si>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</si>
  <si>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</si>
  <si>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</si>
  <si>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</si>
  <si>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</si>
  <si>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</si>
  <si>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</si>
  <si>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</si>
  <si>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</si>
  <si>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</si>
  <si>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</si>
  <si>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</si>
  <si>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</si>
  <si>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</si>
  <si>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</si>
  <si>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</si>
  <si>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</si>
  <si>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</si>
  <si>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</si>
  <si>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</si>
  <si>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</si>
  <si>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</si>
  <si>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</si>
  <si>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</si>
  <si>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</si>
  <si>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</si>
  <si>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</si>
  <si>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</si>
  <si>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</si>
  <si>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Промывка системы отопления и водоотведение</t>
  </si>
  <si>
    <t>Ремонт подъезда</t>
  </si>
  <si>
    <t>Таблица №5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</si>
  <si>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</si>
  <si>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</si>
  <si>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</si>
  <si>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</si>
  <si>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>Автотранспорт (ЗИЛ - перевозка крупногабаритных материалов от жилых домов)</t>
  </si>
  <si>
    <t>Отчет ООО "Благоустроенный город-1"</t>
  </si>
  <si>
    <t xml:space="preserve"> - содержание </t>
  </si>
  <si>
    <t xml:space="preserve"> - текущий ремонт </t>
  </si>
  <si>
    <t xml:space="preserve"> - вывоз ТБО </t>
  </si>
  <si>
    <t xml:space="preserve"> - содержание лифтов </t>
  </si>
  <si>
    <t>2,91 руб/м²</t>
  </si>
  <si>
    <t xml:space="preserve"> - утилизация ТБО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</si>
  <si>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</si>
  <si>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>Сервисно-техническое обслуживание общедомовых приборов учёта</t>
  </si>
  <si>
    <t xml:space="preserve"> об исполнении договора управления жилым домом №23 по ул.Успенка</t>
  </si>
  <si>
    <t>ул.Успенка д.23</t>
  </si>
  <si>
    <t>Начислено по статье текущий ремонт, руб.</t>
  </si>
  <si>
    <t>ремонт электрооборудования</t>
  </si>
  <si>
    <t>содержание(лампы)</t>
  </si>
  <si>
    <t>ООО "Империал"</t>
  </si>
  <si>
    <t>Итого</t>
  </si>
  <si>
    <t>ремонт сантехнический</t>
  </si>
  <si>
    <t xml:space="preserve">а так же за счет программы энергосбережение  (Таблица №2). </t>
  </si>
  <si>
    <t>1,55 руб/м²</t>
  </si>
  <si>
    <t>Долг населения,руб.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</si>
  <si>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</si>
  <si>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ООО "Лифтборт"</t>
  </si>
  <si>
    <t>Дополнительные доходы (реклама в лифте,размещение оборудования сотовой связи),руб.</t>
  </si>
  <si>
    <t>Смена вентилей и клапанов, сгонов у трубопроводов</t>
  </si>
  <si>
    <t>Общая площадь квартир - 6255,95 кв.м.</t>
  </si>
  <si>
    <t>Общая площадь дома - 9316 кв. м</t>
  </si>
  <si>
    <t>Доходы полученные от размещения рекламы и предоставления места под аренду в многоквартирном доме №23 по ул. Успенка представлены в таблице №5</t>
  </si>
  <si>
    <t>Финанс-Аити (бухгалтерские услуги)</t>
  </si>
  <si>
    <t>ИП Догодаев (доставка материалов)</t>
  </si>
  <si>
    <t>Средства за аренду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</si>
  <si>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</si>
  <si>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</si>
  <si>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</si>
  <si>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</si>
  <si>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</si>
  <si>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</si>
  <si>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Движение денежных средств по статье текущий ремонт за 2017г.</t>
  </si>
  <si>
    <t xml:space="preserve">В 2017 году были произведены следующие виды работ по текущему ремонту </t>
  </si>
  <si>
    <t>В ходе плановых осмотров, а также на основании обращений собственников помещений жилого дома №31 по ул.Садовая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</si>
  <si>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№23 по ул.Успенка за 2017г.</t>
  </si>
  <si>
    <t>Окраска мусорных контейнеров,скамеек</t>
  </si>
  <si>
    <t>Замена оборудования домофона</t>
  </si>
  <si>
    <t>Ремонт межпанельных швов</t>
  </si>
  <si>
    <t>ремонт общестроительный</t>
  </si>
  <si>
    <t>Смена доводчика</t>
  </si>
  <si>
    <t>Покос травы</t>
  </si>
  <si>
    <t>Замена электрооборудования (лампы)</t>
  </si>
  <si>
    <t>ООО "ОсколМонтажСтрой"</t>
  </si>
  <si>
    <t>Поверка ПРЭМ</t>
  </si>
  <si>
    <t>Замена светильников, автоматических выключателей,кабель</t>
  </si>
  <si>
    <t>Смена светильника,эл.сч.трансформатор</t>
  </si>
  <si>
    <t>Перечень выполненных работ</t>
  </si>
  <si>
    <t>Перечень выполненных работ по программе энергосбержения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</si>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</sst>
</file>

<file path=xl/styles.xml><?xml version="1.0" encoding="utf-8"?>
<styleSheet xmlns="http://schemas.openxmlformats.org/spreadsheetml/2006/main">
  <numFmts count="1">
    <numFmt numFmtId="164" formatCode="0.0"/>
  </numFmts>
  <fonts count="38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197">
    <xf numFmtId="0" fontId="0" fillId="0" borderId="0" xfId="0"/>
    <xf numFmtId="0" fontId="3" fillId="0" borderId="0" xfId="2" applyFont="1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3" fillId="0" borderId="0" xfId="2" applyFont="1" applyAlignment="1"/>
    <xf numFmtId="0" fontId="3" fillId="0" borderId="0" xfId="2" applyFont="1" applyAlignment="1"/>
    <xf numFmtId="0" fontId="24" fillId="0" borderId="0" xfId="2" applyFont="1">
      <alignment horizontal="left"/>
    </xf>
    <xf numFmtId="0" fontId="25" fillId="0" borderId="0" xfId="0" applyFont="1"/>
    <xf numFmtId="0" fontId="24" fillId="0" borderId="0" xfId="2" applyFont="1" applyAlignment="1"/>
    <xf numFmtId="0" fontId="4" fillId="0" borderId="0" xfId="2" applyFont="1">
      <alignment horizontal="left"/>
    </xf>
    <xf numFmtId="0" fontId="27" fillId="0" borderId="0" xfId="2" applyFont="1">
      <alignment horizontal="left"/>
    </xf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7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4" fillId="0" borderId="1" xfId="2" applyFont="1" applyBorder="1" applyAlignment="1">
      <alignment horizontal="center"/>
    </xf>
    <xf numFmtId="0" fontId="24" fillId="0" borderId="2" xfId="2" applyFont="1" applyBorder="1" applyAlignment="1">
      <alignment horizontal="center"/>
    </xf>
    <xf numFmtId="0" fontId="27" fillId="0" borderId="0" xfId="2" applyFont="1" applyBorder="1">
      <alignment horizontal="left"/>
    </xf>
    <xf numFmtId="0" fontId="9" fillId="0" borderId="0" xfId="2" applyFont="1" applyBorder="1" applyAlignment="1"/>
    <xf numFmtId="0" fontId="27" fillId="0" borderId="0" xfId="2" applyFont="1" applyBorder="1" applyAlignment="1"/>
    <xf numFmtId="2" fontId="28" fillId="0" borderId="0" xfId="0" applyNumberFormat="1" applyFont="1" applyBorder="1" applyAlignment="1">
      <alignment horizontal="center" vertical="center" wrapText="1"/>
    </xf>
    <xf numFmtId="2" fontId="27" fillId="0" borderId="0" xfId="2" applyNumberFormat="1" applyFont="1" applyBorder="1" applyAlignment="1">
      <alignment horizontal="center"/>
    </xf>
    <xf numFmtId="2" fontId="28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24" fillId="0" borderId="0" xfId="2" applyFont="1" applyAlignment="1">
      <alignment horizontal="left" wrapText="1"/>
    </xf>
    <xf numFmtId="0" fontId="23" fillId="0" borderId="0" xfId="2" applyFont="1" applyAlignment="1">
      <alignment vertical="center"/>
    </xf>
    <xf numFmtId="0" fontId="24" fillId="0" borderId="0" xfId="2" applyFont="1" applyAlignment="1">
      <alignment wrapText="1"/>
    </xf>
    <xf numFmtId="0" fontId="24" fillId="0" borderId="3" xfId="2" applyFont="1" applyBorder="1" applyAlignment="1"/>
    <xf numFmtId="0" fontId="24" fillId="0" borderId="4" xfId="2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4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4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2" fontId="24" fillId="0" borderId="3" xfId="2" applyNumberFormat="1" applyFont="1" applyBorder="1" applyAlignment="1">
      <alignment horizontal="center" vertical="center"/>
    </xf>
    <xf numFmtId="2" fontId="25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24" fillId="0" borderId="0" xfId="2" applyFont="1" applyBorder="1" applyAlignment="1">
      <alignment wrapText="1"/>
    </xf>
    <xf numFmtId="1" fontId="15" fillId="0" borderId="1" xfId="2" applyNumberFormat="1" applyFont="1" applyBorder="1" applyAlignment="1"/>
    <xf numFmtId="1" fontId="24" fillId="0" borderId="1" xfId="2" applyNumberFormat="1" applyFont="1" applyBorder="1" applyAlignment="1">
      <alignment horizontal="right"/>
    </xf>
    <xf numFmtId="0" fontId="24" fillId="0" borderId="4" xfId="2" applyFont="1" applyBorder="1" applyAlignment="1">
      <alignment horizontal="left"/>
    </xf>
    <xf numFmtId="0" fontId="24" fillId="0" borderId="5" xfId="2" applyFont="1" applyBorder="1" applyAlignment="1">
      <alignment horizontal="left"/>
    </xf>
    <xf numFmtId="0" fontId="27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 wrapText="1"/>
    </xf>
    <xf numFmtId="0" fontId="27" fillId="0" borderId="0" xfId="2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/>
    </xf>
    <xf numFmtId="2" fontId="24" fillId="0" borderId="1" xfId="2" applyNumberFormat="1" applyFont="1" applyBorder="1" applyAlignment="1">
      <alignment horizontal="center"/>
    </xf>
    <xf numFmtId="0" fontId="4" fillId="0" borderId="0" xfId="2" applyFont="1" applyAlignment="1">
      <alignment wrapText="1"/>
    </xf>
    <xf numFmtId="2" fontId="25" fillId="0" borderId="1" xfId="0" applyNumberFormat="1" applyFont="1" applyBorder="1" applyAlignment="1">
      <alignment horizontal="center" vertical="center"/>
    </xf>
    <xf numFmtId="2" fontId="25" fillId="0" borderId="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1" xfId="2" applyFont="1" applyBorder="1" applyAlignment="1">
      <alignment horizontal="right"/>
    </xf>
    <xf numFmtId="0" fontId="36" fillId="0" borderId="1" xfId="0" applyFont="1" applyBorder="1" applyAlignment="1">
      <alignment horizontal="center" vertical="center" wrapText="1"/>
    </xf>
    <xf numFmtId="1" fontId="24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5" fillId="0" borderId="0" xfId="2" applyFont="1" applyAlignment="1"/>
    <xf numFmtId="0" fontId="26" fillId="0" borderId="0" xfId="0" applyFont="1" applyAlignment="1"/>
    <xf numFmtId="0" fontId="29" fillId="0" borderId="0" xfId="0" applyFont="1" applyAlignment="1"/>
    <xf numFmtId="2" fontId="0" fillId="0" borderId="0" xfId="0" applyNumberFormat="1" applyBorder="1"/>
    <xf numFmtId="0" fontId="7" fillId="0" borderId="0" xfId="2" applyFont="1" applyAlignment="1">
      <alignment horizontal="left"/>
    </xf>
    <xf numFmtId="0" fontId="25" fillId="0" borderId="1" xfId="0" applyFont="1" applyBorder="1"/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3" fillId="0" borderId="1" xfId="0" applyFont="1" applyBorder="1"/>
    <xf numFmtId="0" fontId="33" fillId="0" borderId="1" xfId="0" applyFont="1" applyBorder="1" applyAlignment="1">
      <alignment wrapText="1"/>
    </xf>
    <xf numFmtId="0" fontId="33" fillId="0" borderId="1" xfId="0" applyFont="1" applyBorder="1" applyAlignment="1"/>
    <xf numFmtId="0" fontId="32" fillId="0" borderId="0" xfId="0" applyFont="1"/>
    <xf numFmtId="0" fontId="32" fillId="0" borderId="1" xfId="0" applyFont="1" applyBorder="1" applyAlignment="1">
      <alignment horizontal="center"/>
    </xf>
    <xf numFmtId="0" fontId="32" fillId="0" borderId="1" xfId="0" applyFont="1" applyBorder="1" applyAlignment="1">
      <alignment wrapText="1"/>
    </xf>
    <xf numFmtId="1" fontId="32" fillId="0" borderId="1" xfId="0" applyNumberFormat="1" applyFont="1" applyBorder="1"/>
    <xf numFmtId="2" fontId="32" fillId="0" borderId="1" xfId="0" applyNumberFormat="1" applyFont="1" applyBorder="1" applyAlignment="1"/>
    <xf numFmtId="1" fontId="32" fillId="0" borderId="1" xfId="0" applyNumberFormat="1" applyFont="1" applyBorder="1" applyAlignment="1"/>
    <xf numFmtId="1" fontId="32" fillId="0" borderId="6" xfId="0" applyNumberFormat="1" applyFont="1" applyFill="1" applyBorder="1"/>
    <xf numFmtId="1" fontId="32" fillId="0" borderId="1" xfId="0" applyNumberFormat="1" applyFont="1" applyFill="1" applyBorder="1"/>
    <xf numFmtId="1" fontId="33" fillId="0" borderId="1" xfId="0" applyNumberFormat="1" applyFont="1" applyBorder="1"/>
    <xf numFmtId="2" fontId="33" fillId="0" borderId="1" xfId="0" applyNumberFormat="1" applyFont="1" applyBorder="1" applyAlignment="1"/>
    <xf numFmtId="0" fontId="32" fillId="0" borderId="1" xfId="0" applyFont="1" applyBorder="1"/>
    <xf numFmtId="0" fontId="37" fillId="0" borderId="1" xfId="0" applyFont="1" applyBorder="1" applyAlignment="1">
      <alignment wrapText="1"/>
    </xf>
    <xf numFmtId="0" fontId="37" fillId="0" borderId="1" xfId="0" applyFont="1" applyFill="1" applyBorder="1" applyAlignment="1">
      <alignment wrapText="1"/>
    </xf>
    <xf numFmtId="1" fontId="32" fillId="0" borderId="3" xfId="0" applyNumberFormat="1" applyFont="1" applyBorder="1" applyAlignment="1"/>
    <xf numFmtId="2" fontId="32" fillId="0" borderId="1" xfId="0" applyNumberFormat="1" applyFont="1" applyBorder="1"/>
    <xf numFmtId="0" fontId="7" fillId="0" borderId="0" xfId="2" applyFont="1">
      <alignment horizontal="left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4" fillId="0" borderId="0" xfId="2" applyFont="1" applyBorder="1" applyAlignment="1">
      <alignment horizontal="center"/>
    </xf>
    <xf numFmtId="2" fontId="28" fillId="0" borderId="0" xfId="0" applyNumberFormat="1" applyFont="1" applyBorder="1" applyAlignment="1">
      <alignment horizontal="left" vertical="center" wrapText="1"/>
    </xf>
    <xf numFmtId="0" fontId="15" fillId="0" borderId="0" xfId="2" applyFont="1" applyAlignment="1">
      <alignment horizontal="center" wrapText="1"/>
    </xf>
    <xf numFmtId="0" fontId="15" fillId="0" borderId="0" xfId="2" applyFont="1" applyAlignment="1">
      <alignment horizontal="center"/>
    </xf>
    <xf numFmtId="2" fontId="20" fillId="0" borderId="0" xfId="1" applyNumberFormat="1" applyFont="1" applyAlignment="1" applyProtection="1">
      <alignment horizontal="center"/>
    </xf>
    <xf numFmtId="0" fontId="4" fillId="0" borderId="3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4" fillId="0" borderId="0" xfId="2" applyFont="1" applyAlignment="1">
      <alignment horizontal="left" wrapText="1"/>
    </xf>
    <xf numFmtId="0" fontId="15" fillId="0" borderId="7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3" fillId="0" borderId="14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24" fillId="0" borderId="3" xfId="2" applyFont="1" applyBorder="1" applyAlignment="1">
      <alignment horizontal="left"/>
    </xf>
    <xf numFmtId="0" fontId="24" fillId="0" borderId="4" xfId="2" applyFont="1" applyBorder="1" applyAlignment="1">
      <alignment horizontal="left"/>
    </xf>
    <xf numFmtId="0" fontId="24" fillId="0" borderId="5" xfId="2" applyFont="1" applyBorder="1" applyAlignment="1">
      <alignment horizontal="left"/>
    </xf>
    <xf numFmtId="0" fontId="24" fillId="0" borderId="3" xfId="2" applyFont="1" applyBorder="1" applyAlignment="1">
      <alignment horizontal="left" wrapText="1"/>
    </xf>
    <xf numFmtId="0" fontId="24" fillId="0" borderId="4" xfId="2" applyFont="1" applyBorder="1" applyAlignment="1">
      <alignment horizontal="left" wrapText="1"/>
    </xf>
    <xf numFmtId="0" fontId="24" fillId="0" borderId="5" xfId="2" applyFont="1" applyBorder="1" applyAlignment="1">
      <alignment horizontal="left" wrapText="1"/>
    </xf>
    <xf numFmtId="0" fontId="24" fillId="0" borderId="3" xfId="2" applyFont="1" applyBorder="1" applyAlignment="1">
      <alignment horizontal="center"/>
    </xf>
    <xf numFmtId="0" fontId="24" fillId="0" borderId="4" xfId="2" applyFont="1" applyBorder="1" applyAlignment="1">
      <alignment horizontal="center"/>
    </xf>
    <xf numFmtId="0" fontId="24" fillId="0" borderId="5" xfId="2" applyFont="1" applyBorder="1" applyAlignment="1">
      <alignment horizontal="center"/>
    </xf>
    <xf numFmtId="0" fontId="6" fillId="0" borderId="0" xfId="2" applyFont="1" applyBorder="1" applyAlignment="1">
      <alignment horizontal="left"/>
    </xf>
    <xf numFmtId="0" fontId="27" fillId="0" borderId="10" xfId="2" applyFont="1" applyBorder="1" applyAlignment="1">
      <alignment horizontal="left"/>
    </xf>
    <xf numFmtId="0" fontId="27" fillId="0" borderId="11" xfId="2" applyFont="1" applyBorder="1" applyAlignment="1">
      <alignment horizontal="left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7" fillId="0" borderId="0" xfId="2" applyFont="1" applyAlignment="1">
      <alignment horizontal="left"/>
    </xf>
    <xf numFmtId="2" fontId="24" fillId="0" borderId="3" xfId="2" applyNumberFormat="1" applyFont="1" applyBorder="1" applyAlignment="1">
      <alignment horizontal="center" vertical="center"/>
    </xf>
    <xf numFmtId="2" fontId="24" fillId="0" borderId="5" xfId="2" applyNumberFormat="1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24" fillId="0" borderId="3" xfId="2" applyFont="1" applyBorder="1" applyAlignment="1">
      <alignment horizontal="left" vertical="center"/>
    </xf>
    <xf numFmtId="0" fontId="24" fillId="0" borderId="4" xfId="2" applyFont="1" applyBorder="1" applyAlignment="1">
      <alignment horizontal="left" vertical="center"/>
    </xf>
    <xf numFmtId="0" fontId="24" fillId="0" borderId="5" xfId="2" applyFont="1" applyBorder="1" applyAlignment="1">
      <alignment horizontal="left" vertical="center"/>
    </xf>
    <xf numFmtId="0" fontId="15" fillId="0" borderId="5" xfId="2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24" fillId="0" borderId="0" xfId="2" applyFont="1" applyAlignment="1">
      <alignment horizontal="justify" wrapText="1"/>
    </xf>
    <xf numFmtId="0" fontId="27" fillId="0" borderId="0" xfId="2" applyFont="1">
      <alignment horizontal="left"/>
    </xf>
    <xf numFmtId="0" fontId="4" fillId="0" borderId="0" xfId="2" applyFont="1" applyAlignment="1">
      <alignment horizontal="center" wrapText="1"/>
    </xf>
    <xf numFmtId="0" fontId="8" fillId="0" borderId="0" xfId="2" applyFont="1" applyAlignment="1">
      <alignment horizontal="left" wrapText="1"/>
    </xf>
    <xf numFmtId="0" fontId="24" fillId="0" borderId="0" xfId="2" applyFont="1" applyBorder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6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7" t="s">
        <v>2</v>
      </c>
      <c r="B1" s="9" t="s">
        <v>16</v>
      </c>
      <c r="C1" s="23" t="s">
        <v>17</v>
      </c>
      <c r="D1" s="105"/>
      <c r="E1" s="37"/>
      <c r="F1" s="91"/>
      <c r="G1" s="92"/>
      <c r="H1" s="92"/>
      <c r="I1" s="93"/>
      <c r="J1" s="37"/>
    </row>
    <row r="2" spans="1:10">
      <c r="A2" s="8">
        <v>1</v>
      </c>
      <c r="B2" s="8" t="s">
        <v>23</v>
      </c>
      <c r="C2" s="24">
        <v>3696.6</v>
      </c>
      <c r="D2" s="37"/>
      <c r="E2" s="106"/>
      <c r="F2" s="94"/>
      <c r="G2" s="95"/>
      <c r="H2" s="96"/>
      <c r="I2" s="97"/>
      <c r="J2" s="37"/>
    </row>
    <row r="3" spans="1:10">
      <c r="A3" s="8">
        <v>2</v>
      </c>
      <c r="B3" s="8" t="s">
        <v>24</v>
      </c>
      <c r="C3" s="24">
        <v>7319.94</v>
      </c>
      <c r="D3" s="37"/>
      <c r="E3" s="106"/>
      <c r="F3" s="94"/>
      <c r="G3" s="37"/>
      <c r="H3" s="96"/>
      <c r="I3" s="97"/>
      <c r="J3" s="37"/>
    </row>
    <row r="4" spans="1:10">
      <c r="A4" s="8">
        <v>3</v>
      </c>
      <c r="B4" s="8" t="s">
        <v>25</v>
      </c>
      <c r="C4" s="24">
        <v>3698.5</v>
      </c>
      <c r="D4" s="37"/>
      <c r="E4" s="106"/>
      <c r="F4" s="94"/>
      <c r="G4" s="37"/>
      <c r="H4" s="96"/>
      <c r="I4" s="97"/>
      <c r="J4" s="37"/>
    </row>
    <row r="5" spans="1:10">
      <c r="A5" s="8">
        <v>4</v>
      </c>
      <c r="B5" s="8" t="s">
        <v>26</v>
      </c>
      <c r="C5" s="24">
        <v>3720</v>
      </c>
      <c r="D5" s="37"/>
      <c r="E5" s="106"/>
      <c r="F5" s="94"/>
      <c r="G5" s="37"/>
      <c r="H5" s="96"/>
      <c r="I5" s="97"/>
      <c r="J5" s="37"/>
    </row>
    <row r="6" spans="1:10">
      <c r="A6" s="8">
        <v>5</v>
      </c>
      <c r="B6" s="8" t="s">
        <v>27</v>
      </c>
      <c r="C6" s="24">
        <v>10961.46</v>
      </c>
      <c r="D6" s="37"/>
      <c r="E6" s="106"/>
      <c r="F6" s="98"/>
      <c r="G6" s="37"/>
      <c r="H6" s="96"/>
      <c r="I6" s="97"/>
      <c r="J6" s="37"/>
    </row>
    <row r="7" spans="1:10">
      <c r="A7" s="8">
        <v>6</v>
      </c>
      <c r="B7" s="8" t="s">
        <v>28</v>
      </c>
      <c r="C7" s="24">
        <v>10949.9</v>
      </c>
      <c r="D7" s="37"/>
      <c r="E7" s="106"/>
      <c r="F7" s="94"/>
      <c r="G7" s="37"/>
      <c r="H7" s="96"/>
      <c r="I7" s="97"/>
      <c r="J7" s="37"/>
    </row>
    <row r="8" spans="1:10">
      <c r="A8" s="8">
        <v>7</v>
      </c>
      <c r="B8" s="8" t="s">
        <v>29</v>
      </c>
      <c r="C8" s="24">
        <v>4183.5</v>
      </c>
      <c r="D8" s="37"/>
      <c r="E8" s="106"/>
      <c r="F8" s="94"/>
      <c r="G8" s="37"/>
      <c r="H8" s="96"/>
      <c r="I8" s="97"/>
      <c r="J8" s="37"/>
    </row>
    <row r="9" spans="1:10">
      <c r="A9" s="8">
        <v>8</v>
      </c>
      <c r="B9" s="8" t="s">
        <v>30</v>
      </c>
      <c r="C9" s="24">
        <v>7333.4</v>
      </c>
      <c r="D9" s="37"/>
      <c r="E9" s="106"/>
      <c r="F9" s="94"/>
      <c r="G9" s="37"/>
      <c r="H9" s="96"/>
      <c r="I9" s="97"/>
      <c r="J9" s="37"/>
    </row>
    <row r="10" spans="1:10">
      <c r="A10" s="8">
        <v>9</v>
      </c>
      <c r="B10" s="8" t="s">
        <v>31</v>
      </c>
      <c r="C10" s="24">
        <v>5445.19</v>
      </c>
      <c r="D10" s="37"/>
      <c r="E10" s="106"/>
      <c r="F10" s="94"/>
      <c r="G10" s="37"/>
      <c r="H10" s="96"/>
      <c r="I10" s="97"/>
      <c r="J10" s="37"/>
    </row>
    <row r="11" spans="1:10">
      <c r="A11" s="8">
        <v>10</v>
      </c>
      <c r="B11" s="8" t="s">
        <v>32</v>
      </c>
      <c r="C11" s="24">
        <v>10802.7</v>
      </c>
      <c r="D11" s="37"/>
      <c r="E11" s="106"/>
      <c r="F11" s="94"/>
      <c r="G11" s="37"/>
      <c r="H11" s="96"/>
      <c r="I11" s="97"/>
      <c r="J11" s="37"/>
    </row>
    <row r="12" spans="1:10">
      <c r="A12" s="8">
        <v>11</v>
      </c>
      <c r="B12" s="8" t="s">
        <v>33</v>
      </c>
      <c r="C12" s="24">
        <v>9239.51</v>
      </c>
      <c r="D12" s="37"/>
      <c r="E12" s="106"/>
      <c r="F12" s="94"/>
      <c r="G12" s="37"/>
      <c r="H12" s="96"/>
      <c r="I12" s="97"/>
      <c r="J12" s="37"/>
    </row>
    <row r="13" spans="1:10">
      <c r="A13" s="8">
        <v>12</v>
      </c>
      <c r="B13" s="8" t="s">
        <v>34</v>
      </c>
      <c r="C13" s="24">
        <v>9143.15</v>
      </c>
      <c r="D13" s="37"/>
      <c r="E13" s="106"/>
      <c r="F13" s="94"/>
      <c r="G13" s="37"/>
      <c r="H13" s="96"/>
      <c r="I13" s="97"/>
      <c r="J13" s="37"/>
    </row>
    <row r="14" spans="1:10">
      <c r="A14" s="8">
        <v>13</v>
      </c>
      <c r="B14" s="8" t="s">
        <v>35</v>
      </c>
      <c r="C14" s="24">
        <v>16477.78</v>
      </c>
      <c r="D14" s="37"/>
      <c r="E14" s="106"/>
      <c r="F14" s="37"/>
      <c r="G14" s="99"/>
      <c r="H14" s="96"/>
      <c r="I14" s="97"/>
      <c r="J14" s="37"/>
    </row>
    <row r="15" spans="1:10">
      <c r="A15" s="8">
        <v>14</v>
      </c>
      <c r="B15" s="8" t="s">
        <v>36</v>
      </c>
      <c r="C15" s="24">
        <v>5385.4</v>
      </c>
      <c r="D15" s="37"/>
      <c r="E15" s="106"/>
      <c r="F15" s="94"/>
      <c r="G15" s="37"/>
      <c r="H15" s="96"/>
      <c r="I15" s="97"/>
      <c r="J15" s="37"/>
    </row>
    <row r="16" spans="1:10">
      <c r="A16" s="8">
        <v>15</v>
      </c>
      <c r="B16" s="8" t="s">
        <v>37</v>
      </c>
      <c r="C16" s="24">
        <v>9294.9</v>
      </c>
      <c r="D16" s="37"/>
      <c r="E16" s="106"/>
      <c r="F16" s="94"/>
      <c r="G16" s="100"/>
      <c r="H16" s="96"/>
      <c r="I16" s="97"/>
      <c r="J16" s="37"/>
    </row>
    <row r="17" spans="1:10">
      <c r="A17" s="8">
        <v>16</v>
      </c>
      <c r="B17" s="8" t="s">
        <v>38</v>
      </c>
      <c r="C17" s="24">
        <v>5493.8</v>
      </c>
      <c r="D17" s="37"/>
      <c r="E17" s="106"/>
      <c r="F17" s="98"/>
      <c r="G17" s="101"/>
      <c r="H17" s="96"/>
      <c r="I17" s="97"/>
      <c r="J17" s="37"/>
    </row>
    <row r="18" spans="1:10">
      <c r="A18" s="8">
        <v>17</v>
      </c>
      <c r="B18" s="8" t="s">
        <v>39</v>
      </c>
      <c r="C18" s="24">
        <v>11296.7</v>
      </c>
      <c r="D18" s="37"/>
      <c r="E18" s="106"/>
      <c r="F18" s="98"/>
      <c r="G18" s="101"/>
      <c r="H18" s="96"/>
      <c r="I18" s="97"/>
      <c r="J18" s="37"/>
    </row>
    <row r="19" spans="1:10">
      <c r="A19" s="8">
        <v>18</v>
      </c>
      <c r="B19" s="8" t="s">
        <v>40</v>
      </c>
      <c r="C19" s="24">
        <v>9235.7000000000007</v>
      </c>
      <c r="D19" s="37"/>
      <c r="E19" s="106"/>
      <c r="F19" s="98"/>
      <c r="G19" s="101"/>
      <c r="H19" s="96"/>
      <c r="I19" s="102"/>
      <c r="J19" s="37"/>
    </row>
    <row r="20" spans="1:10">
      <c r="A20" s="8">
        <v>19</v>
      </c>
      <c r="B20" s="8" t="s">
        <v>41</v>
      </c>
      <c r="C20" s="24">
        <v>4408.2</v>
      </c>
      <c r="D20" s="37"/>
      <c r="E20" s="106"/>
      <c r="F20" s="91"/>
      <c r="G20" s="103"/>
      <c r="H20" s="104"/>
      <c r="I20" s="93"/>
      <c r="J20" s="37"/>
    </row>
    <row r="21" spans="1:10">
      <c r="A21" s="8">
        <v>20</v>
      </c>
      <c r="B21" s="8" t="s">
        <v>42</v>
      </c>
      <c r="C21" s="24">
        <v>4463.8</v>
      </c>
      <c r="D21" s="37"/>
      <c r="E21" s="106"/>
    </row>
    <row r="22" spans="1:10">
      <c r="A22" s="8">
        <v>21</v>
      </c>
      <c r="B22" s="8" t="s">
        <v>43</v>
      </c>
      <c r="C22" s="24">
        <v>6168.9</v>
      </c>
      <c r="D22" s="37"/>
      <c r="E22" s="106"/>
    </row>
    <row r="23" spans="1:10">
      <c r="A23" s="8">
        <v>22</v>
      </c>
      <c r="B23" s="8" t="s">
        <v>44</v>
      </c>
      <c r="C23" s="24">
        <v>8664.9</v>
      </c>
      <c r="D23" s="37"/>
      <c r="E23" s="106"/>
    </row>
    <row r="24" spans="1:10">
      <c r="A24" s="8">
        <v>23</v>
      </c>
      <c r="B24" s="8" t="s">
        <v>45</v>
      </c>
      <c r="C24" s="24">
        <v>6313.24</v>
      </c>
      <c r="D24" s="37"/>
      <c r="E24" s="106"/>
    </row>
    <row r="25" spans="1:10">
      <c r="A25" s="8">
        <v>24</v>
      </c>
      <c r="B25" s="8" t="s">
        <v>46</v>
      </c>
      <c r="C25" s="24">
        <v>6413.8</v>
      </c>
      <c r="D25" s="37"/>
      <c r="E25" s="106"/>
    </row>
    <row r="26" spans="1:10">
      <c r="A26" s="8">
        <v>25</v>
      </c>
      <c r="B26" s="8" t="s">
        <v>47</v>
      </c>
      <c r="C26" s="24">
        <v>4233.8999999999996</v>
      </c>
      <c r="D26" s="37"/>
      <c r="E26" s="106"/>
    </row>
    <row r="27" spans="1:10">
      <c r="A27" s="8">
        <v>26</v>
      </c>
      <c r="B27" s="8" t="s">
        <v>48</v>
      </c>
      <c r="C27" s="24">
        <v>6293.5</v>
      </c>
      <c r="D27" s="37"/>
      <c r="E27" s="106"/>
    </row>
    <row r="28" spans="1:10">
      <c r="A28" s="8">
        <v>27</v>
      </c>
      <c r="B28" s="8" t="s">
        <v>49</v>
      </c>
      <c r="C28" s="24">
        <v>3636.5</v>
      </c>
      <c r="D28" s="37"/>
      <c r="E28" s="106"/>
    </row>
    <row r="29" spans="1:10">
      <c r="A29" s="8">
        <v>28</v>
      </c>
      <c r="B29" s="8" t="s">
        <v>50</v>
      </c>
      <c r="C29" s="24">
        <v>5513.4</v>
      </c>
      <c r="D29" s="37"/>
      <c r="E29" s="106"/>
    </row>
    <row r="30" spans="1:10">
      <c r="A30" s="8">
        <v>29</v>
      </c>
      <c r="B30" s="8" t="s">
        <v>51</v>
      </c>
      <c r="C30" s="24">
        <v>6302</v>
      </c>
      <c r="D30" s="37"/>
      <c r="E30" s="106"/>
    </row>
    <row r="31" spans="1:10">
      <c r="A31" s="8">
        <v>30</v>
      </c>
      <c r="B31" s="8" t="s">
        <v>52</v>
      </c>
      <c r="C31" s="24">
        <v>4220.18</v>
      </c>
      <c r="D31" s="37"/>
      <c r="E31" s="106"/>
    </row>
    <row r="32" spans="1:10">
      <c r="A32" s="8">
        <v>31</v>
      </c>
      <c r="B32" s="8" t="s">
        <v>22</v>
      </c>
      <c r="C32" s="24">
        <v>6255.95</v>
      </c>
      <c r="D32" s="37"/>
      <c r="E32" s="106"/>
    </row>
    <row r="33" spans="1:15">
      <c r="A33" s="8"/>
      <c r="B33" s="11" t="s">
        <v>12</v>
      </c>
      <c r="C33" s="25">
        <f>SUM(C2:C32)</f>
        <v>216566.39999999997</v>
      </c>
      <c r="D33" s="91"/>
      <c r="E33" s="107"/>
    </row>
    <row r="34" spans="1:15" ht="31.5">
      <c r="E34" s="129" t="s">
        <v>2</v>
      </c>
      <c r="F34" s="116" t="s">
        <v>20</v>
      </c>
      <c r="G34" s="117" t="s">
        <v>60</v>
      </c>
      <c r="H34" s="117" t="s">
        <v>61</v>
      </c>
      <c r="I34" s="118" t="s">
        <v>62</v>
      </c>
      <c r="J34" s="119"/>
      <c r="K34" s="119"/>
      <c r="L34" s="119"/>
      <c r="M34" s="119"/>
    </row>
    <row r="35" spans="1:15" ht="15.75">
      <c r="E35" s="120">
        <v>1</v>
      </c>
      <c r="F35" s="130" t="s">
        <v>6</v>
      </c>
      <c r="G35" s="122">
        <v>1668518</v>
      </c>
      <c r="H35" s="123">
        <f>G35/I35</f>
        <v>7.704417675133354</v>
      </c>
      <c r="I35" s="132">
        <v>216566.39999999999</v>
      </c>
      <c r="J35" s="129">
        <v>492336</v>
      </c>
      <c r="K35" s="133">
        <f>J35/I35</f>
        <v>2.273372046633273</v>
      </c>
      <c r="L35" s="122">
        <f>G35+J35</f>
        <v>2160854</v>
      </c>
      <c r="M35" s="129"/>
    </row>
    <row r="36" spans="1:15" ht="31.5">
      <c r="E36" s="120">
        <v>2</v>
      </c>
      <c r="F36" s="131" t="s">
        <v>73</v>
      </c>
      <c r="G36" s="122">
        <f>N36+L36+J36+2213903</f>
        <v>2827503</v>
      </c>
      <c r="H36" s="123">
        <f t="shared" ref="H36:H50" si="0">G36/I36</f>
        <v>13.056055787047299</v>
      </c>
      <c r="I36" s="132">
        <v>216566.39999999999</v>
      </c>
      <c r="J36" s="129">
        <v>235000</v>
      </c>
      <c r="K36" s="133">
        <f>J36/I36</f>
        <v>1.0851175436263427</v>
      </c>
      <c r="L36" s="129">
        <v>153000</v>
      </c>
      <c r="M36" s="133">
        <f>L36/I36</f>
        <v>0.70648078372268275</v>
      </c>
      <c r="N36" s="129">
        <v>225600</v>
      </c>
      <c r="O36" s="133">
        <f>N36/I36</f>
        <v>1.0417128418812891</v>
      </c>
    </row>
    <row r="37" spans="1:15" ht="15.75">
      <c r="E37" s="120">
        <v>3</v>
      </c>
      <c r="F37" s="121" t="s">
        <v>67</v>
      </c>
      <c r="G37" s="122">
        <v>0</v>
      </c>
      <c r="H37" s="123">
        <f t="shared" si="0"/>
        <v>0</v>
      </c>
      <c r="I37" s="124">
        <v>216566.39999999999</v>
      </c>
      <c r="J37" s="119"/>
      <c r="K37" s="119"/>
      <c r="L37" s="119"/>
      <c r="M37" s="119"/>
    </row>
    <row r="38" spans="1:15" ht="15.75">
      <c r="E38" s="120">
        <v>4</v>
      </c>
      <c r="F38" s="130" t="s">
        <v>8</v>
      </c>
      <c r="G38" s="122">
        <v>1657195</v>
      </c>
      <c r="H38" s="123">
        <f t="shared" si="0"/>
        <v>7.6521334796164133</v>
      </c>
      <c r="I38" s="124">
        <v>216566.39999999999</v>
      </c>
      <c r="J38" s="119"/>
      <c r="K38" s="119"/>
      <c r="L38" s="119"/>
      <c r="M38" s="119"/>
    </row>
    <row r="39" spans="1:15" ht="15.75">
      <c r="E39" s="120">
        <v>5</v>
      </c>
      <c r="F39" s="130" t="s">
        <v>69</v>
      </c>
      <c r="G39" s="122">
        <v>0</v>
      </c>
      <c r="H39" s="123">
        <f t="shared" si="0"/>
        <v>0</v>
      </c>
      <c r="I39" s="124">
        <v>216566.39999999999</v>
      </c>
      <c r="J39" s="119"/>
      <c r="K39" s="119"/>
      <c r="L39" s="119"/>
      <c r="M39" s="119"/>
      <c r="O39" s="133"/>
    </row>
    <row r="40" spans="1:15" ht="15.75">
      <c r="E40" s="120">
        <v>6</v>
      </c>
      <c r="F40" s="130" t="s">
        <v>65</v>
      </c>
      <c r="G40" s="122">
        <v>5706504</v>
      </c>
      <c r="H40" s="123">
        <f t="shared" si="0"/>
        <v>26.349904694357019</v>
      </c>
      <c r="I40" s="124">
        <v>216566.39999999999</v>
      </c>
      <c r="J40" s="119"/>
      <c r="K40" s="119"/>
      <c r="L40" s="119"/>
      <c r="M40" s="119"/>
    </row>
    <row r="41" spans="1:15" ht="15.75">
      <c r="E41" s="120">
        <v>7</v>
      </c>
      <c r="F41" s="130" t="s">
        <v>68</v>
      </c>
      <c r="G41" s="122">
        <v>398412</v>
      </c>
      <c r="H41" s="123">
        <f t="shared" si="0"/>
        <v>1.839675960813866</v>
      </c>
      <c r="I41" s="124">
        <v>216566.39999999999</v>
      </c>
      <c r="J41" s="119"/>
      <c r="K41" s="119"/>
      <c r="L41" s="119"/>
      <c r="M41" s="119"/>
    </row>
    <row r="42" spans="1:15" ht="15.75">
      <c r="E42" s="120">
        <v>8</v>
      </c>
      <c r="F42" s="130" t="s">
        <v>10</v>
      </c>
      <c r="G42" s="122">
        <v>2731647</v>
      </c>
      <c r="H42" s="123">
        <f t="shared" si="0"/>
        <v>12.613438649762845</v>
      </c>
      <c r="I42" s="124">
        <v>216566.39999999999</v>
      </c>
      <c r="J42" s="119"/>
      <c r="K42" s="119"/>
      <c r="L42" s="119"/>
      <c r="M42" s="119"/>
    </row>
    <row r="43" spans="1:15" ht="31.5">
      <c r="E43" s="120">
        <v>9</v>
      </c>
      <c r="F43" s="130" t="s">
        <v>74</v>
      </c>
      <c r="G43" s="125">
        <v>6811268</v>
      </c>
      <c r="H43" s="123">
        <f t="shared" si="0"/>
        <v>31.451176175066863</v>
      </c>
      <c r="I43" s="124">
        <v>216566.39999999999</v>
      </c>
      <c r="J43" s="119"/>
      <c r="K43" s="119"/>
      <c r="L43" s="119"/>
      <c r="M43" s="119"/>
    </row>
    <row r="44" spans="1:15" ht="15.75">
      <c r="E44" s="120">
        <v>10</v>
      </c>
      <c r="F44" s="130" t="s">
        <v>75</v>
      </c>
      <c r="G44" s="122">
        <f>30300+723321+659600</f>
        <v>1413221</v>
      </c>
      <c r="H44" s="123">
        <f t="shared" si="0"/>
        <v>6.5255782983879307</v>
      </c>
      <c r="I44" s="124">
        <v>216566.39999999999</v>
      </c>
      <c r="J44" s="119"/>
      <c r="K44" s="119"/>
      <c r="L44" s="119"/>
      <c r="M44" s="119"/>
    </row>
    <row r="45" spans="1:15" ht="15.75">
      <c r="E45" s="120">
        <v>11</v>
      </c>
      <c r="F45" s="130" t="s">
        <v>66</v>
      </c>
      <c r="G45" s="122">
        <v>236680</v>
      </c>
      <c r="H45" s="123">
        <f t="shared" si="0"/>
        <v>1.0928749796829056</v>
      </c>
      <c r="I45" s="124">
        <v>216566.39999999999</v>
      </c>
      <c r="J45" s="119"/>
      <c r="K45" s="119"/>
      <c r="L45" s="119"/>
      <c r="M45" s="119"/>
    </row>
    <row r="46" spans="1:15" ht="15.75">
      <c r="E46" s="120">
        <v>12</v>
      </c>
      <c r="F46" s="130" t="s">
        <v>77</v>
      </c>
      <c r="G46" s="122">
        <v>386837</v>
      </c>
      <c r="H46" s="123">
        <f t="shared" si="0"/>
        <v>1.7862281498884407</v>
      </c>
      <c r="I46" s="124">
        <v>216566.39999999999</v>
      </c>
      <c r="J46" s="119"/>
      <c r="K46" s="119"/>
      <c r="L46" s="119"/>
      <c r="M46" s="119"/>
    </row>
    <row r="47" spans="1:15" ht="15.75">
      <c r="E47" s="120">
        <v>13</v>
      </c>
      <c r="F47" s="130" t="s">
        <v>11</v>
      </c>
      <c r="G47" s="122">
        <v>15512183</v>
      </c>
      <c r="H47" s="123">
        <f t="shared" si="0"/>
        <v>71.627837928690695</v>
      </c>
      <c r="I47" s="124">
        <v>216566.39999999999</v>
      </c>
      <c r="J47" s="119"/>
      <c r="K47" s="119"/>
      <c r="L47" s="119"/>
      <c r="M47" s="119"/>
    </row>
    <row r="48" spans="1:15" ht="15.75">
      <c r="E48" s="120">
        <v>14</v>
      </c>
      <c r="F48" s="130" t="s">
        <v>63</v>
      </c>
      <c r="G48" s="122">
        <v>3133793</v>
      </c>
      <c r="H48" s="123">
        <f t="shared" si="0"/>
        <v>14.470356435716713</v>
      </c>
      <c r="I48" s="124">
        <v>216566.39999999999</v>
      </c>
      <c r="J48" s="119"/>
      <c r="K48" s="119"/>
      <c r="L48" s="119"/>
      <c r="M48" s="119"/>
    </row>
    <row r="49" spans="5:13" ht="15.75">
      <c r="E49" s="120">
        <v>15</v>
      </c>
      <c r="F49" s="130" t="s">
        <v>64</v>
      </c>
      <c r="G49" s="122">
        <v>488954</v>
      </c>
      <c r="H49" s="123">
        <f t="shared" si="0"/>
        <v>2.2577555890479779</v>
      </c>
      <c r="I49" s="124">
        <v>216566.39999999999</v>
      </c>
      <c r="J49" s="119"/>
      <c r="K49" s="119"/>
      <c r="L49" s="119"/>
      <c r="M49" s="119"/>
    </row>
    <row r="50" spans="5:13" ht="15.75">
      <c r="E50" s="120">
        <v>16</v>
      </c>
      <c r="F50" s="131" t="s">
        <v>134</v>
      </c>
      <c r="G50" s="126">
        <v>355559</v>
      </c>
      <c r="H50" s="123">
        <f t="shared" si="0"/>
        <v>1.6418013135925056</v>
      </c>
      <c r="I50" s="124">
        <v>216566.39999999999</v>
      </c>
      <c r="J50" s="119"/>
      <c r="K50" s="119"/>
      <c r="L50" s="119"/>
      <c r="M50" s="119"/>
    </row>
    <row r="51" spans="5:13" ht="15.75">
      <c r="E51" s="119"/>
      <c r="F51" s="119"/>
      <c r="G51" s="119"/>
      <c r="H51" s="119"/>
      <c r="I51" s="119"/>
      <c r="J51" s="119"/>
      <c r="K51" s="119"/>
      <c r="L51" s="119"/>
      <c r="M51" s="119"/>
    </row>
    <row r="52" spans="5:13" ht="15.75">
      <c r="E52" s="119"/>
      <c r="F52" s="116" t="s">
        <v>21</v>
      </c>
      <c r="G52" s="127">
        <f>SUM(G35:G51)</f>
        <v>43328274</v>
      </c>
      <c r="H52" s="128">
        <f>SUM(H34:H51)</f>
        <v>200.06923511680483</v>
      </c>
      <c r="I52" s="118"/>
      <c r="J52" s="119"/>
      <c r="K52" s="119"/>
      <c r="L52" s="119"/>
      <c r="M52" s="119"/>
    </row>
    <row r="53" spans="5:13" ht="15.75">
      <c r="E53" s="119"/>
      <c r="F53" s="119"/>
      <c r="G53" s="119"/>
      <c r="H53" s="119"/>
      <c r="I53" s="119"/>
      <c r="J53" s="119"/>
      <c r="K53" s="119"/>
      <c r="L53" s="119"/>
      <c r="M53" s="119"/>
    </row>
    <row r="55" spans="5:13">
      <c r="F55" s="66"/>
      <c r="G55" s="66"/>
      <c r="H55" s="66"/>
      <c r="I55" s="66"/>
      <c r="J55" s="66"/>
      <c r="K55" s="66"/>
      <c r="L55" s="66"/>
    </row>
    <row r="56" spans="5:13">
      <c r="F56" s="66"/>
      <c r="G56" s="66"/>
      <c r="H56" s="66"/>
      <c r="I56" s="66"/>
      <c r="J56" s="66"/>
      <c r="K56" s="66"/>
      <c r="L56" s="66"/>
    </row>
    <row r="57" spans="5:13">
      <c r="E57" s="66"/>
      <c r="F57" s="66"/>
      <c r="G57" s="66"/>
      <c r="H57" s="66"/>
      <c r="I57" s="66"/>
      <c r="J57" s="66"/>
      <c r="K57" s="66"/>
      <c r="L57" s="66"/>
    </row>
    <row r="58" spans="5:13">
      <c r="E58" s="66"/>
      <c r="F58" s="66"/>
      <c r="G58" s="66"/>
      <c r="H58" s="66"/>
      <c r="I58" s="66"/>
      <c r="J58" s="66"/>
      <c r="K58" s="66"/>
      <c r="L58" s="66"/>
    </row>
    <row r="59" spans="5:13">
      <c r="E59" s="66"/>
      <c r="F59" s="66"/>
      <c r="G59" s="66"/>
      <c r="H59" s="66"/>
      <c r="I59" s="66"/>
      <c r="J59" s="66"/>
      <c r="K59" s="66"/>
      <c r="L59" s="66"/>
    </row>
    <row r="60" spans="5:13">
      <c r="E60" s="66"/>
      <c r="F60" s="66"/>
      <c r="G60" s="66"/>
      <c r="H60" s="66"/>
      <c r="I60" s="66"/>
      <c r="J60" s="66"/>
      <c r="K60" s="66"/>
      <c r="L60" s="66"/>
    </row>
    <row r="61" spans="5:13">
      <c r="E61" s="66"/>
      <c r="F61" s="66"/>
      <c r="G61" s="66"/>
      <c r="H61" s="66"/>
      <c r="I61" s="66"/>
      <c r="J61" s="66"/>
      <c r="K61" s="66"/>
      <c r="L61" s="66"/>
    </row>
    <row r="62" spans="5:13">
      <c r="E62" s="66"/>
      <c r="F62" s="66"/>
      <c r="G62" s="66"/>
      <c r="H62" s="66"/>
      <c r="I62" s="66"/>
      <c r="J62" s="66"/>
      <c r="K62" s="66"/>
      <c r="L62" s="66"/>
    </row>
    <row r="63" spans="5:13">
      <c r="E63" s="66"/>
      <c r="F63" s="66"/>
      <c r="G63" s="66"/>
      <c r="H63" s="66"/>
      <c r="I63" s="66"/>
      <c r="J63" s="66"/>
      <c r="K63" s="66"/>
      <c r="L63" s="66"/>
    </row>
    <row r="64" spans="5:13">
      <c r="E64" s="66"/>
      <c r="F64" s="66"/>
      <c r="G64" s="66"/>
      <c r="H64" s="66"/>
      <c r="I64" s="66"/>
      <c r="J64" s="66"/>
      <c r="K64" s="66"/>
      <c r="L64" s="66"/>
    </row>
    <row r="65" spans="5:17">
      <c r="E65" s="66"/>
      <c r="F65" s="66"/>
      <c r="G65" s="66"/>
      <c r="H65" s="66"/>
      <c r="I65" s="66"/>
      <c r="J65" s="66"/>
      <c r="K65" s="66"/>
      <c r="L65" s="66"/>
    </row>
    <row r="66" spans="5:17"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5:17"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</row>
    <row r="69" spans="5:17">
      <c r="G69" s="66"/>
      <c r="H69" s="66"/>
      <c r="I69" s="66"/>
      <c r="J69" s="66"/>
      <c r="K69" s="66"/>
      <c r="L69" s="66"/>
    </row>
    <row r="70" spans="5:17">
      <c r="G70" s="66"/>
      <c r="H70" s="66"/>
      <c r="I70" s="66"/>
      <c r="J70" s="66"/>
      <c r="K70" s="66"/>
      <c r="L70" s="66"/>
    </row>
    <row r="73" spans="5:17"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</row>
    <row r="74" spans="5:17" ht="12.75" customHeight="1"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8" t="s">
        <v>2</v>
      </c>
      <c r="G1" s="10" t="s">
        <v>20</v>
      </c>
      <c r="H1" s="9" t="s">
        <v>60</v>
      </c>
      <c r="I1" s="9" t="s">
        <v>61</v>
      </c>
      <c r="J1" s="13" t="s">
        <v>62</v>
      </c>
    </row>
    <row r="2" spans="1:11">
      <c r="A2" s="8"/>
      <c r="B2" s="8" t="s">
        <v>26</v>
      </c>
      <c r="C2" s="24">
        <v>3720</v>
      </c>
      <c r="F2" s="16">
        <v>1</v>
      </c>
      <c r="G2" s="14" t="s">
        <v>76</v>
      </c>
      <c r="H2" s="8">
        <v>291264</v>
      </c>
      <c r="I2" s="15">
        <f>H2/J2</f>
        <v>5.2782830792449218</v>
      </c>
      <c r="J2" s="18">
        <v>55181.58</v>
      </c>
    </row>
    <row r="3" spans="1:11">
      <c r="A3" s="8"/>
      <c r="B3" s="8" t="s">
        <v>34</v>
      </c>
      <c r="C3" s="24">
        <v>9143.15</v>
      </c>
    </row>
    <row r="4" spans="1:11">
      <c r="A4" s="8"/>
      <c r="B4" s="8" t="s">
        <v>36</v>
      </c>
      <c r="C4" s="24">
        <v>5385.4</v>
      </c>
    </row>
    <row r="5" spans="1:11">
      <c r="A5" s="8"/>
      <c r="B5" s="8" t="s">
        <v>41</v>
      </c>
      <c r="C5" s="24">
        <v>4408.2</v>
      </c>
    </row>
    <row r="6" spans="1:11">
      <c r="A6" s="8"/>
      <c r="B6" s="8" t="s">
        <v>44</v>
      </c>
      <c r="C6" s="24">
        <v>8664.9</v>
      </c>
    </row>
    <row r="7" spans="1:11">
      <c r="A7" s="8"/>
      <c r="B7" s="8" t="s">
        <v>47</v>
      </c>
      <c r="C7" s="24">
        <v>4233.8999999999996</v>
      </c>
    </row>
    <row r="8" spans="1:11">
      <c r="A8" s="8"/>
      <c r="B8" s="8" t="s">
        <v>49</v>
      </c>
      <c r="C8" s="24">
        <v>3636.5</v>
      </c>
    </row>
    <row r="9" spans="1:11">
      <c r="A9" s="8"/>
      <c r="B9" s="8" t="s">
        <v>50</v>
      </c>
      <c r="C9" s="24">
        <v>5513.4</v>
      </c>
    </row>
    <row r="10" spans="1:11">
      <c r="A10" s="8"/>
      <c r="B10" s="8" t="s">
        <v>52</v>
      </c>
      <c r="C10" s="24">
        <v>4220.18</v>
      </c>
    </row>
    <row r="11" spans="1:11">
      <c r="A11" s="8"/>
      <c r="B11" s="8" t="s">
        <v>22</v>
      </c>
      <c r="C11" s="24">
        <v>6255.95</v>
      </c>
    </row>
    <row r="12" spans="1:11">
      <c r="A12" s="8"/>
      <c r="B12" s="8"/>
      <c r="C12" s="25">
        <f>SUM(C2:C11)</f>
        <v>55181.58</v>
      </c>
      <c r="D12" s="22"/>
      <c r="E12" s="22"/>
    </row>
    <row r="13" spans="1:11">
      <c r="A13" s="8"/>
      <c r="B13" s="8"/>
      <c r="C13" s="8"/>
      <c r="D13" s="22"/>
      <c r="E13" s="22"/>
    </row>
    <row r="14" spans="1:11">
      <c r="A14" s="8"/>
      <c r="B14" s="8"/>
      <c r="C14" s="8"/>
      <c r="D14" s="22"/>
      <c r="E14" s="22"/>
    </row>
    <row r="15" spans="1:11">
      <c r="C15" s="20"/>
    </row>
    <row r="16" spans="1:11" ht="25.5">
      <c r="G16" s="8" t="s">
        <v>2</v>
      </c>
      <c r="H16" s="10" t="s">
        <v>20</v>
      </c>
      <c r="I16" s="9" t="s">
        <v>60</v>
      </c>
      <c r="J16" s="9" t="s">
        <v>61</v>
      </c>
      <c r="K16" s="13" t="s">
        <v>62</v>
      </c>
    </row>
    <row r="17" spans="1:14">
      <c r="G17" s="16">
        <v>1</v>
      </c>
      <c r="H17" s="14" t="s">
        <v>80</v>
      </c>
      <c r="I17" s="8">
        <v>454406</v>
      </c>
      <c r="J17" s="15">
        <f>I17/K17</f>
        <v>21.264729280733775</v>
      </c>
      <c r="K17" s="18">
        <v>21369</v>
      </c>
    </row>
    <row r="18" spans="1:14">
      <c r="G18" s="16"/>
      <c r="H18" s="14" t="s">
        <v>81</v>
      </c>
      <c r="I18" s="8">
        <v>91790</v>
      </c>
      <c r="J18" s="15">
        <f>I18/K18</f>
        <v>4.295474753147082</v>
      </c>
      <c r="K18" s="18">
        <v>21369</v>
      </c>
    </row>
    <row r="19" spans="1:14" ht="38.25">
      <c r="A19" s="7" t="s">
        <v>2</v>
      </c>
      <c r="B19" s="9" t="s">
        <v>16</v>
      </c>
      <c r="C19" s="9" t="s">
        <v>17</v>
      </c>
    </row>
    <row r="20" spans="1:14">
      <c r="A20" s="8">
        <v>1</v>
      </c>
      <c r="B20" s="8" t="s">
        <v>23</v>
      </c>
      <c r="C20" s="24">
        <v>3696.6</v>
      </c>
      <c r="D20" s="17">
        <f>C20*13.55*12</f>
        <v>601067.16</v>
      </c>
      <c r="E20" s="17">
        <f>C20*1.32*12</f>
        <v>58554.144</v>
      </c>
    </row>
    <row r="21" spans="1:14">
      <c r="A21" s="8">
        <v>2</v>
      </c>
      <c r="B21" s="8" t="s">
        <v>24</v>
      </c>
      <c r="C21" s="24">
        <v>7319.94</v>
      </c>
      <c r="D21" s="17">
        <f t="shared" ref="D21:D50" si="0">C21*13.55*12</f>
        <v>1190222.2439999999</v>
      </c>
      <c r="E21" s="17">
        <f t="shared" ref="E21:E50" si="1">C21*1.32*12</f>
        <v>115947.84959999999</v>
      </c>
    </row>
    <row r="22" spans="1:14">
      <c r="A22" s="8">
        <v>3</v>
      </c>
      <c r="B22" s="8" t="s">
        <v>25</v>
      </c>
      <c r="C22" s="24">
        <v>3698.5</v>
      </c>
      <c r="D22" s="17">
        <f t="shared" si="0"/>
        <v>601376.10000000009</v>
      </c>
      <c r="E22" s="17">
        <f t="shared" si="1"/>
        <v>58584.240000000005</v>
      </c>
    </row>
    <row r="23" spans="1:14">
      <c r="A23" s="8">
        <v>4</v>
      </c>
      <c r="B23" s="8" t="s">
        <v>26</v>
      </c>
      <c r="C23" s="24">
        <v>3720</v>
      </c>
      <c r="D23" s="17">
        <f t="shared" si="0"/>
        <v>604872</v>
      </c>
      <c r="E23" s="17">
        <f t="shared" si="1"/>
        <v>58924.800000000003</v>
      </c>
    </row>
    <row r="24" spans="1:14">
      <c r="A24" s="8">
        <v>5</v>
      </c>
      <c r="B24" s="8" t="s">
        <v>27</v>
      </c>
      <c r="C24" s="24">
        <v>10961.46</v>
      </c>
      <c r="D24" s="17">
        <f t="shared" si="0"/>
        <v>1782333.3959999999</v>
      </c>
      <c r="E24" s="17">
        <f t="shared" si="1"/>
        <v>173629.52639999997</v>
      </c>
    </row>
    <row r="25" spans="1:14">
      <c r="A25" s="8">
        <v>6</v>
      </c>
      <c r="B25" s="8" t="s">
        <v>28</v>
      </c>
      <c r="C25" s="24">
        <v>10949.9</v>
      </c>
      <c r="D25" s="17">
        <f t="shared" si="0"/>
        <v>1780453.7399999998</v>
      </c>
      <c r="E25" s="17">
        <f t="shared" si="1"/>
        <v>173446.416</v>
      </c>
    </row>
    <row r="26" spans="1:14">
      <c r="A26" s="8">
        <v>7</v>
      </c>
      <c r="B26" s="8" t="s">
        <v>29</v>
      </c>
      <c r="C26" s="24">
        <v>4183.5</v>
      </c>
      <c r="D26" s="17">
        <f t="shared" si="0"/>
        <v>680237.10000000009</v>
      </c>
      <c r="E26" s="17">
        <f t="shared" si="1"/>
        <v>66266.64</v>
      </c>
    </row>
    <row r="27" spans="1:14">
      <c r="A27" s="8">
        <v>8</v>
      </c>
      <c r="B27" s="8" t="s">
        <v>30</v>
      </c>
      <c r="C27" s="24">
        <v>7333.4</v>
      </c>
      <c r="D27" s="17">
        <f t="shared" si="0"/>
        <v>1192410.8400000001</v>
      </c>
      <c r="E27" s="17">
        <f t="shared" si="1"/>
        <v>116161.056</v>
      </c>
      <c r="I27" s="66"/>
      <c r="J27" s="66"/>
      <c r="K27" s="66"/>
      <c r="L27" s="66"/>
      <c r="M27" s="66"/>
      <c r="N27" s="66"/>
    </row>
    <row r="28" spans="1:14">
      <c r="A28" s="8">
        <v>9</v>
      </c>
      <c r="B28" s="8" t="s">
        <v>31</v>
      </c>
      <c r="C28" s="24">
        <v>5445.19</v>
      </c>
      <c r="D28" s="17">
        <f t="shared" si="0"/>
        <v>885387.89400000009</v>
      </c>
      <c r="E28" s="17">
        <f t="shared" si="1"/>
        <v>86251.809599999993</v>
      </c>
      <c r="I28" s="66"/>
      <c r="J28" s="66"/>
      <c r="K28" s="66"/>
      <c r="L28" s="66"/>
      <c r="M28" s="66"/>
      <c r="N28" s="66"/>
    </row>
    <row r="29" spans="1:14">
      <c r="A29" s="8">
        <v>10</v>
      </c>
      <c r="B29" s="8" t="s">
        <v>32</v>
      </c>
      <c r="C29" s="24">
        <v>10802.7</v>
      </c>
      <c r="D29" s="17">
        <f t="shared" si="0"/>
        <v>1756519.0200000003</v>
      </c>
      <c r="E29" s="17">
        <f t="shared" si="1"/>
        <v>171114.76800000004</v>
      </c>
      <c r="I29" s="66"/>
      <c r="J29" s="66"/>
      <c r="K29" s="66"/>
      <c r="L29" s="66"/>
      <c r="M29" s="66"/>
      <c r="N29" s="66"/>
    </row>
    <row r="30" spans="1:14">
      <c r="A30" s="8">
        <v>11</v>
      </c>
      <c r="B30" s="8" t="s">
        <v>33</v>
      </c>
      <c r="C30" s="24">
        <v>9239.51</v>
      </c>
      <c r="D30" s="17">
        <f t="shared" si="0"/>
        <v>1502344.3260000001</v>
      </c>
      <c r="E30" s="17">
        <f t="shared" si="1"/>
        <v>146353.83840000001</v>
      </c>
      <c r="I30" s="66"/>
      <c r="J30" s="66"/>
      <c r="K30" s="66"/>
      <c r="L30" s="66"/>
      <c r="M30" s="66"/>
      <c r="N30" s="66"/>
    </row>
    <row r="31" spans="1:14">
      <c r="A31" s="8">
        <v>12</v>
      </c>
      <c r="B31" s="8" t="s">
        <v>34</v>
      </c>
      <c r="C31" s="24">
        <v>9143.15</v>
      </c>
      <c r="D31" s="17">
        <f t="shared" si="0"/>
        <v>1486676.19</v>
      </c>
      <c r="E31" s="17">
        <f t="shared" si="1"/>
        <v>144827.49600000001</v>
      </c>
      <c r="I31" s="66"/>
      <c r="J31" s="66"/>
      <c r="K31" s="66"/>
      <c r="L31" s="66"/>
      <c r="M31" s="66"/>
      <c r="N31" s="66"/>
    </row>
    <row r="32" spans="1:14">
      <c r="A32" s="8">
        <v>13</v>
      </c>
      <c r="B32" s="8" t="s">
        <v>35</v>
      </c>
      <c r="C32" s="24">
        <v>16477.78</v>
      </c>
      <c r="D32" s="17">
        <f t="shared" si="0"/>
        <v>2679287.0279999999</v>
      </c>
      <c r="E32" s="17">
        <f t="shared" si="1"/>
        <v>261008.03520000001</v>
      </c>
      <c r="I32" s="66"/>
      <c r="J32" s="66"/>
      <c r="K32" s="66"/>
      <c r="L32" s="66"/>
      <c r="M32" s="66"/>
      <c r="N32" s="66"/>
    </row>
    <row r="33" spans="1:14">
      <c r="A33" s="8">
        <v>14</v>
      </c>
      <c r="B33" s="8" t="s">
        <v>36</v>
      </c>
      <c r="C33" s="24">
        <v>5385.4</v>
      </c>
      <c r="D33" s="17">
        <f t="shared" si="0"/>
        <v>875666.04</v>
      </c>
      <c r="E33" s="17">
        <f t="shared" si="1"/>
        <v>85304.736000000004</v>
      </c>
      <c r="H33" s="66"/>
      <c r="I33" s="66"/>
      <c r="J33" s="66"/>
      <c r="K33" s="66"/>
      <c r="L33" s="66"/>
      <c r="M33" s="66"/>
      <c r="N33" s="66"/>
    </row>
    <row r="34" spans="1:14">
      <c r="A34" s="8">
        <v>15</v>
      </c>
      <c r="B34" s="8" t="s">
        <v>37</v>
      </c>
      <c r="C34" s="24">
        <v>9294.9</v>
      </c>
      <c r="D34" s="17">
        <f t="shared" si="0"/>
        <v>1511350.74</v>
      </c>
      <c r="E34" s="17">
        <f t="shared" si="1"/>
        <v>147231.21600000001</v>
      </c>
      <c r="I34" s="66"/>
      <c r="J34" s="66"/>
      <c r="K34" s="66"/>
      <c r="L34" s="66"/>
      <c r="M34" s="66"/>
      <c r="N34" s="66"/>
    </row>
    <row r="35" spans="1:14">
      <c r="A35" s="8">
        <v>16</v>
      </c>
      <c r="B35" s="8" t="s">
        <v>38</v>
      </c>
      <c r="C35" s="24">
        <v>5493.8</v>
      </c>
      <c r="D35" s="17">
        <f t="shared" si="0"/>
        <v>893291.88000000012</v>
      </c>
      <c r="E35" s="17">
        <f t="shared" si="1"/>
        <v>87021.792000000016</v>
      </c>
      <c r="I35" s="66"/>
      <c r="J35" s="66"/>
      <c r="K35" s="66"/>
      <c r="L35" s="66"/>
      <c r="M35" s="66"/>
      <c r="N35" s="66"/>
    </row>
    <row r="36" spans="1:14">
      <c r="A36" s="8">
        <v>17</v>
      </c>
      <c r="B36" s="8" t="s">
        <v>39</v>
      </c>
      <c r="C36" s="24">
        <v>11296.7</v>
      </c>
      <c r="D36" s="17">
        <f t="shared" si="0"/>
        <v>1836843.42</v>
      </c>
      <c r="E36" s="17">
        <f t="shared" si="1"/>
        <v>178939.72800000003</v>
      </c>
      <c r="I36" s="66"/>
      <c r="J36" s="66"/>
      <c r="K36" s="66"/>
      <c r="L36" s="66"/>
      <c r="M36" s="66"/>
      <c r="N36" s="66"/>
    </row>
    <row r="37" spans="1:14">
      <c r="A37" s="8">
        <v>18</v>
      </c>
      <c r="B37" s="8" t="s">
        <v>40</v>
      </c>
      <c r="C37" s="24">
        <v>9235.7000000000007</v>
      </c>
      <c r="D37" s="17">
        <f t="shared" si="0"/>
        <v>1501724.8200000003</v>
      </c>
      <c r="E37" s="17">
        <f t="shared" si="1"/>
        <v>146293.48800000001</v>
      </c>
    </row>
    <row r="38" spans="1:14">
      <c r="A38" s="8">
        <v>19</v>
      </c>
      <c r="B38" s="8" t="s">
        <v>41</v>
      </c>
      <c r="C38" s="24">
        <v>4408.2</v>
      </c>
      <c r="D38" s="17">
        <f t="shared" si="0"/>
        <v>716773.32000000007</v>
      </c>
      <c r="E38" s="17">
        <f t="shared" si="1"/>
        <v>69825.887999999992</v>
      </c>
    </row>
    <row r="39" spans="1:14">
      <c r="A39" s="8">
        <v>20</v>
      </c>
      <c r="B39" s="8" t="s">
        <v>42</v>
      </c>
      <c r="C39" s="24">
        <v>4463.8</v>
      </c>
      <c r="D39" s="17">
        <f t="shared" si="0"/>
        <v>725813.88000000012</v>
      </c>
      <c r="E39" s="17">
        <f t="shared" si="1"/>
        <v>70706.592000000004</v>
      </c>
    </row>
    <row r="40" spans="1:14">
      <c r="A40" s="8">
        <v>21</v>
      </c>
      <c r="B40" s="8" t="s">
        <v>43</v>
      </c>
      <c r="C40" s="24">
        <v>6168.9</v>
      </c>
      <c r="D40" s="17">
        <f t="shared" si="0"/>
        <v>1003063.14</v>
      </c>
      <c r="E40" s="17">
        <f t="shared" si="1"/>
        <v>97715.376000000004</v>
      </c>
    </row>
    <row r="41" spans="1:14">
      <c r="A41" s="8">
        <v>22</v>
      </c>
      <c r="B41" s="8" t="s">
        <v>44</v>
      </c>
      <c r="C41" s="24">
        <v>8664.9</v>
      </c>
      <c r="D41" s="17">
        <f>C41*15.8*12</f>
        <v>1642865.04</v>
      </c>
      <c r="E41" s="17">
        <f>C41*1.62*12</f>
        <v>168445.65600000002</v>
      </c>
    </row>
    <row r="42" spans="1:14">
      <c r="A42" s="8">
        <v>23</v>
      </c>
      <c r="B42" s="8" t="s">
        <v>45</v>
      </c>
      <c r="C42" s="24">
        <v>6313.24</v>
      </c>
      <c r="D42" s="17">
        <f t="shared" si="0"/>
        <v>1026532.824</v>
      </c>
      <c r="E42" s="17">
        <f t="shared" si="1"/>
        <v>100001.7216</v>
      </c>
    </row>
    <row r="43" spans="1:14">
      <c r="A43" s="8">
        <v>24</v>
      </c>
      <c r="B43" s="8" t="s">
        <v>46</v>
      </c>
      <c r="C43" s="24">
        <v>6413.8</v>
      </c>
      <c r="D43" s="17">
        <f>C43*15.8*12</f>
        <v>1216056.48</v>
      </c>
      <c r="E43" s="17">
        <f>C43*1.62*12</f>
        <v>124684.27200000003</v>
      </c>
    </row>
    <row r="44" spans="1:14">
      <c r="A44" s="8">
        <v>25</v>
      </c>
      <c r="B44" s="8" t="s">
        <v>47</v>
      </c>
      <c r="C44" s="24">
        <v>4233.8999999999996</v>
      </c>
      <c r="D44" s="17">
        <f t="shared" si="0"/>
        <v>688432.14</v>
      </c>
      <c r="E44" s="17">
        <f t="shared" si="1"/>
        <v>67064.975999999995</v>
      </c>
    </row>
    <row r="45" spans="1:14">
      <c r="A45" s="8">
        <v>26</v>
      </c>
      <c r="B45" s="8" t="s">
        <v>48</v>
      </c>
      <c r="C45" s="24">
        <v>6293.5</v>
      </c>
      <c r="D45" s="17">
        <f>C45*15.8*12</f>
        <v>1193247.6000000001</v>
      </c>
      <c r="E45" s="17">
        <f>C45*1.62*12</f>
        <v>122345.64000000001</v>
      </c>
    </row>
    <row r="46" spans="1:14">
      <c r="A46" s="8">
        <v>27</v>
      </c>
      <c r="B46" s="8" t="s">
        <v>49</v>
      </c>
      <c r="C46" s="24">
        <v>3636.5</v>
      </c>
      <c r="D46" s="17">
        <f t="shared" si="0"/>
        <v>591294.9</v>
      </c>
      <c r="E46" s="17">
        <f t="shared" si="1"/>
        <v>57602.16</v>
      </c>
    </row>
    <row r="47" spans="1:14">
      <c r="A47" s="8">
        <v>28</v>
      </c>
      <c r="B47" s="8" t="s">
        <v>50</v>
      </c>
      <c r="C47" s="24">
        <v>5513.4</v>
      </c>
      <c r="D47" s="17">
        <f t="shared" si="0"/>
        <v>896478.83999999985</v>
      </c>
      <c r="E47" s="17">
        <f t="shared" si="1"/>
        <v>87332.255999999994</v>
      </c>
    </row>
    <row r="48" spans="1:14">
      <c r="A48" s="8">
        <v>29</v>
      </c>
      <c r="B48" s="8" t="s">
        <v>51</v>
      </c>
      <c r="C48" s="24">
        <v>6302</v>
      </c>
      <c r="D48" s="17">
        <f t="shared" si="0"/>
        <v>1024705.2000000001</v>
      </c>
      <c r="E48" s="17">
        <f t="shared" si="1"/>
        <v>99823.680000000022</v>
      </c>
    </row>
    <row r="49" spans="1:5">
      <c r="A49" s="8">
        <v>30</v>
      </c>
      <c r="B49" s="8" t="s">
        <v>52</v>
      </c>
      <c r="C49" s="24">
        <v>4220.18</v>
      </c>
      <c r="D49" s="17">
        <f t="shared" si="0"/>
        <v>686201.26800000004</v>
      </c>
      <c r="E49" s="17">
        <f t="shared" si="1"/>
        <v>66847.651200000008</v>
      </c>
    </row>
    <row r="50" spans="1:5">
      <c r="A50" s="8">
        <v>31</v>
      </c>
      <c r="B50" s="8" t="s">
        <v>22</v>
      </c>
      <c r="C50" s="24">
        <v>6255.95</v>
      </c>
      <c r="D50" s="17">
        <f t="shared" si="0"/>
        <v>1017217.47</v>
      </c>
      <c r="E50" s="17">
        <f t="shared" si="1"/>
        <v>99094.247999999992</v>
      </c>
    </row>
    <row r="51" spans="1:5">
      <c r="A51" s="8"/>
      <c r="B51" s="11" t="s">
        <v>12</v>
      </c>
      <c r="C51" s="25">
        <f>SUM(C20:C50)</f>
        <v>216566.39999999997</v>
      </c>
      <c r="D51" s="8"/>
      <c r="E51" s="8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3" enableFormatConditionsCalculation="0">
    <tabColor indexed="34"/>
  </sheetPr>
  <dimension ref="A1:W102"/>
  <sheetViews>
    <sheetView tabSelected="1" view="pageBreakPreview" zoomScaleSheetLayoutView="100" workbookViewId="0">
      <selection sqref="A1:H1"/>
    </sheetView>
  </sheetViews>
  <sheetFormatPr defaultRowHeight="12.75"/>
  <cols>
    <col min="1" max="1" width="12" customWidth="1"/>
    <col min="2" max="2" width="12.5703125" customWidth="1"/>
    <col min="3" max="3" width="15.28515625" customWidth="1"/>
    <col min="4" max="4" width="12" customWidth="1"/>
    <col min="5" max="5" width="15.140625" customWidth="1"/>
    <col min="6" max="6" width="15.42578125" customWidth="1"/>
    <col min="7" max="7" width="18.85546875" customWidth="1"/>
    <col min="8" max="8" width="14.140625" bestFit="1" customWidth="1"/>
    <col min="10" max="10" width="7" customWidth="1"/>
  </cols>
  <sheetData>
    <row r="1" spans="1:17" ht="18">
      <c r="A1" s="145" t="s">
        <v>104</v>
      </c>
      <c r="B1" s="145"/>
      <c r="C1" s="145"/>
      <c r="D1" s="145"/>
      <c r="E1" s="145"/>
      <c r="F1" s="145"/>
      <c r="G1" s="145"/>
      <c r="H1" s="145"/>
      <c r="I1" s="56"/>
      <c r="J1" s="56"/>
      <c r="K1" s="56"/>
      <c r="L1" s="56"/>
      <c r="M1" s="56"/>
      <c r="N1" s="56"/>
      <c r="O1" s="56"/>
      <c r="P1" s="56"/>
    </row>
    <row r="2" spans="1:17" ht="18">
      <c r="A2" s="145" t="s">
        <v>113</v>
      </c>
      <c r="B2" s="145"/>
      <c r="C2" s="145"/>
      <c r="D2" s="145"/>
      <c r="E2" s="145"/>
      <c r="F2" s="145"/>
      <c r="G2" s="145"/>
      <c r="H2" s="145"/>
      <c r="I2" s="56"/>
      <c r="J2" s="56"/>
      <c r="K2" s="56"/>
      <c r="L2" s="56"/>
      <c r="M2" s="56"/>
      <c r="N2" s="56"/>
      <c r="O2" s="56"/>
      <c r="P2" s="56"/>
    </row>
    <row r="3" spans="1:17" ht="18">
      <c r="A3" s="146" t="s">
        <v>135</v>
      </c>
      <c r="B3" s="146"/>
      <c r="C3" s="146"/>
      <c r="D3" s="146"/>
      <c r="E3" s="146"/>
      <c r="F3" s="146"/>
      <c r="G3" s="146"/>
      <c r="H3" s="146"/>
      <c r="I3" s="30"/>
      <c r="J3" s="30"/>
      <c r="K3" s="30"/>
      <c r="L3" s="30"/>
      <c r="M3" s="30"/>
      <c r="N3" s="30"/>
      <c r="O3" s="30"/>
      <c r="P3" s="30"/>
    </row>
    <row r="4" spans="1:17" ht="18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7" s="33" customFormat="1" ht="14.25" customHeight="1">
      <c r="A5" s="34" t="s">
        <v>54</v>
      </c>
      <c r="B5" s="34"/>
      <c r="C5" s="34"/>
      <c r="D5" s="34"/>
      <c r="E5" s="192" t="s">
        <v>139</v>
      </c>
      <c r="F5" s="192"/>
      <c r="G5" s="192"/>
      <c r="H5" s="192"/>
      <c r="I5" s="57"/>
      <c r="J5" s="57"/>
      <c r="K5" s="66"/>
      <c r="L5" s="66"/>
      <c r="M5" s="66"/>
      <c r="N5" s="66"/>
      <c r="O5" s="66"/>
      <c r="P5" s="66"/>
      <c r="Q5" s="66"/>
    </row>
    <row r="6" spans="1:17" s="33" customFormat="1" ht="14.25">
      <c r="A6" s="34" t="s">
        <v>0</v>
      </c>
      <c r="B6" s="34"/>
      <c r="C6" s="34"/>
      <c r="D6" s="34"/>
      <c r="E6" s="192"/>
      <c r="F6" s="192"/>
      <c r="G6" s="192"/>
      <c r="H6" s="192"/>
      <c r="I6" s="57"/>
      <c r="J6" s="57"/>
      <c r="K6" s="66"/>
      <c r="L6" s="66"/>
      <c r="M6" s="66"/>
      <c r="N6" s="66"/>
      <c r="O6" s="66"/>
      <c r="P6" s="66"/>
      <c r="Q6" s="66"/>
    </row>
    <row r="7" spans="1:17" s="33" customFormat="1" ht="29.25" customHeight="1">
      <c r="A7" s="34" t="s">
        <v>129</v>
      </c>
      <c r="B7" s="34"/>
      <c r="C7" s="34"/>
      <c r="D7" s="34"/>
      <c r="E7" s="192"/>
      <c r="F7" s="192"/>
      <c r="G7" s="192"/>
      <c r="H7" s="192"/>
      <c r="I7" s="57"/>
      <c r="J7" s="57"/>
      <c r="K7" s="66"/>
      <c r="L7" s="66"/>
      <c r="M7" s="66"/>
      <c r="N7" s="66"/>
      <c r="O7" s="66"/>
      <c r="P7" s="66"/>
      <c r="Q7" s="66"/>
    </row>
    <row r="8" spans="1:17" s="33" customFormat="1" ht="14.25">
      <c r="A8" s="34" t="s">
        <v>128</v>
      </c>
      <c r="B8" s="34"/>
      <c r="C8" s="34"/>
      <c r="D8" s="34"/>
      <c r="E8" s="57"/>
      <c r="F8" s="57"/>
      <c r="G8" s="57"/>
      <c r="H8" s="57"/>
      <c r="I8" s="55"/>
      <c r="J8" s="55"/>
      <c r="K8" s="66"/>
      <c r="L8" s="66"/>
      <c r="M8" s="66"/>
      <c r="N8" s="66"/>
      <c r="O8" s="66"/>
      <c r="P8" s="66"/>
      <c r="Q8" s="66"/>
    </row>
    <row r="9" spans="1:17" s="33" customFormat="1" ht="14.25">
      <c r="A9" s="34" t="s">
        <v>1</v>
      </c>
      <c r="B9" s="34"/>
      <c r="C9" s="34"/>
      <c r="D9" s="34"/>
      <c r="E9" s="55" t="s">
        <v>88</v>
      </c>
      <c r="F9" s="57"/>
      <c r="G9" s="57"/>
      <c r="H9" s="57"/>
      <c r="I9" s="57"/>
      <c r="J9" s="57"/>
      <c r="K9" s="66"/>
      <c r="L9" s="66"/>
      <c r="M9" s="66"/>
      <c r="N9" s="66"/>
      <c r="O9" s="66"/>
      <c r="P9" s="66"/>
      <c r="Q9" s="66"/>
    </row>
    <row r="10" spans="1:17" s="33" customFormat="1" ht="14.25">
      <c r="A10" s="34" t="s">
        <v>18</v>
      </c>
      <c r="B10" s="34"/>
      <c r="C10" s="34"/>
      <c r="D10" s="34"/>
      <c r="F10" s="55"/>
      <c r="G10" s="55"/>
      <c r="H10" s="55"/>
      <c r="I10" s="55"/>
      <c r="J10" s="55"/>
      <c r="K10" s="66"/>
      <c r="L10" s="66"/>
      <c r="M10" s="66"/>
      <c r="N10" s="66"/>
      <c r="O10" s="66"/>
      <c r="P10" s="66"/>
      <c r="Q10" s="66"/>
    </row>
    <row r="11" spans="1:17" s="33" customFormat="1" ht="14.25">
      <c r="A11" s="34" t="s">
        <v>55</v>
      </c>
      <c r="B11" s="34"/>
      <c r="C11" s="34"/>
      <c r="D11" s="34"/>
      <c r="E11" s="34" t="s">
        <v>106</v>
      </c>
      <c r="F11" s="34"/>
      <c r="G11" s="34" t="s">
        <v>136</v>
      </c>
      <c r="I11" s="34"/>
      <c r="J11" s="34"/>
      <c r="K11" s="66"/>
      <c r="L11" s="66"/>
      <c r="M11" s="66"/>
      <c r="N11" s="66"/>
      <c r="O11" s="66"/>
      <c r="P11" s="66"/>
      <c r="Q11" s="66"/>
    </row>
    <row r="12" spans="1:17" s="33" customFormat="1" ht="14.25">
      <c r="A12" s="34" t="s">
        <v>56</v>
      </c>
      <c r="B12" s="34"/>
      <c r="C12" s="34"/>
      <c r="D12" s="34"/>
      <c r="E12" s="34" t="s">
        <v>107</v>
      </c>
      <c r="F12" s="34"/>
      <c r="G12" s="34" t="s">
        <v>122</v>
      </c>
      <c r="I12" s="34"/>
      <c r="J12" s="34"/>
      <c r="K12" s="66"/>
      <c r="L12" s="66"/>
      <c r="M12" s="66"/>
      <c r="N12" s="66"/>
      <c r="O12" s="66"/>
      <c r="P12" s="66"/>
      <c r="Q12" s="66"/>
    </row>
    <row r="13" spans="1:17" s="33" customFormat="1" ht="14.25">
      <c r="A13" s="34" t="s">
        <v>57</v>
      </c>
      <c r="B13" s="34"/>
      <c r="C13" s="34"/>
      <c r="D13" s="34"/>
      <c r="E13" s="34" t="s">
        <v>110</v>
      </c>
      <c r="F13" s="34"/>
      <c r="G13" s="34" t="s">
        <v>137</v>
      </c>
      <c r="I13" s="34"/>
      <c r="J13" s="34"/>
      <c r="K13" s="66"/>
      <c r="L13" s="66"/>
      <c r="M13" s="66"/>
      <c r="N13" s="66"/>
      <c r="O13" s="66"/>
      <c r="P13" s="66"/>
      <c r="Q13" s="66"/>
    </row>
    <row r="14" spans="1:17" s="33" customFormat="1" ht="14.25">
      <c r="A14" s="34" t="s">
        <v>58</v>
      </c>
      <c r="B14" s="34"/>
      <c r="C14" s="34"/>
      <c r="D14" s="34"/>
      <c r="E14" s="34" t="s">
        <v>108</v>
      </c>
      <c r="F14" s="34"/>
      <c r="G14" s="34" t="s">
        <v>109</v>
      </c>
      <c r="I14" s="34"/>
      <c r="J14" s="34"/>
      <c r="K14" s="66"/>
      <c r="L14" s="66"/>
      <c r="M14" s="66"/>
      <c r="N14" s="66"/>
      <c r="O14" s="66"/>
      <c r="P14" s="66"/>
      <c r="Q14" s="66"/>
    </row>
    <row r="15" spans="1:17" s="33" customFormat="1" ht="14.25">
      <c r="A15" s="34" t="s">
        <v>59</v>
      </c>
      <c r="B15" s="34"/>
      <c r="C15" s="34"/>
      <c r="D15" s="34"/>
      <c r="E15" s="34" t="s">
        <v>105</v>
      </c>
      <c r="F15" s="34"/>
      <c r="G15" s="34" t="s">
        <v>138</v>
      </c>
      <c r="I15" s="34"/>
      <c r="J15" s="34"/>
      <c r="K15" s="66"/>
      <c r="L15" s="66"/>
      <c r="M15" s="66"/>
      <c r="N15" s="66"/>
      <c r="O15" s="66"/>
      <c r="P15" s="66"/>
      <c r="Q15" s="66"/>
    </row>
    <row r="16" spans="1:17" ht="18.75">
      <c r="A16" s="29"/>
      <c r="B16" s="29"/>
      <c r="C16" s="29"/>
      <c r="D16" s="29"/>
      <c r="E16" s="29"/>
      <c r="F16" s="28"/>
      <c r="G16" s="28"/>
      <c r="H16" s="28"/>
      <c r="I16" s="28"/>
      <c r="J16" s="28"/>
    </row>
    <row r="17" spans="1:15" ht="30" customHeight="1">
      <c r="A17" s="147" t="s">
        <v>143</v>
      </c>
      <c r="B17" s="147"/>
      <c r="C17" s="147"/>
      <c r="D17" s="147"/>
      <c r="E17" s="147"/>
      <c r="F17" s="147"/>
      <c r="G17" s="147"/>
      <c r="H17" s="147"/>
      <c r="I17" s="57"/>
      <c r="J17" s="57"/>
    </row>
    <row r="18" spans="1:15" ht="15.75">
      <c r="A18" s="35"/>
      <c r="B18" s="35"/>
      <c r="C18" s="35"/>
      <c r="D18" s="35"/>
      <c r="E18" s="35"/>
      <c r="F18" s="35"/>
      <c r="G18" s="35"/>
      <c r="H18" s="35"/>
      <c r="I18" s="35"/>
      <c r="J18" s="35"/>
    </row>
    <row r="19" spans="1:15" ht="15.75">
      <c r="A19" s="154" t="s">
        <v>140</v>
      </c>
      <c r="B19" s="154"/>
      <c r="C19" s="154"/>
      <c r="D19" s="154"/>
      <c r="E19" s="154"/>
      <c r="F19" s="154"/>
      <c r="G19" s="154"/>
      <c r="H19" s="154"/>
      <c r="I19" s="41"/>
      <c r="J19" s="41"/>
    </row>
    <row r="20" spans="1:15" ht="15">
      <c r="A20" s="36"/>
      <c r="B20" s="193"/>
      <c r="C20" s="193"/>
      <c r="D20" s="193"/>
      <c r="E20" s="193"/>
      <c r="F20" s="193"/>
      <c r="G20" s="36"/>
      <c r="H20" s="2" t="s">
        <v>89</v>
      </c>
      <c r="I20" s="2"/>
    </row>
    <row r="21" spans="1:15" s="33" customFormat="1" ht="15" customHeight="1">
      <c r="A21" s="158" t="s">
        <v>84</v>
      </c>
      <c r="B21" s="159"/>
      <c r="C21" s="155" t="s">
        <v>115</v>
      </c>
      <c r="D21" s="155" t="s">
        <v>85</v>
      </c>
      <c r="E21" s="155" t="s">
        <v>126</v>
      </c>
      <c r="F21" s="155" t="s">
        <v>123</v>
      </c>
      <c r="G21" s="187" t="s">
        <v>86</v>
      </c>
      <c r="H21" s="187" t="s">
        <v>87</v>
      </c>
      <c r="I21" s="69"/>
    </row>
    <row r="22" spans="1:15" s="33" customFormat="1" ht="15" customHeight="1">
      <c r="A22" s="160"/>
      <c r="B22" s="161"/>
      <c r="C22" s="156"/>
      <c r="D22" s="156"/>
      <c r="E22" s="156"/>
      <c r="F22" s="156"/>
      <c r="G22" s="188"/>
      <c r="H22" s="188"/>
      <c r="I22" s="69"/>
    </row>
    <row r="23" spans="1:15" s="33" customFormat="1" ht="90" customHeight="1">
      <c r="A23" s="162"/>
      <c r="B23" s="163"/>
      <c r="C23" s="157"/>
      <c r="D23" s="157"/>
      <c r="E23" s="157"/>
      <c r="F23" s="157"/>
      <c r="G23" s="189"/>
      <c r="H23" s="189"/>
      <c r="I23" s="69"/>
    </row>
    <row r="24" spans="1:15" s="87" customFormat="1" ht="14.25">
      <c r="A24" s="179">
        <v>79166.019743779965</v>
      </c>
      <c r="B24" s="180"/>
      <c r="C24" s="67">
        <v>115798.07999999999</v>
      </c>
      <c r="D24" s="67">
        <v>114574.82</v>
      </c>
      <c r="E24" s="67">
        <v>20019.599999999999</v>
      </c>
      <c r="F24" s="68">
        <f>C24-D24</f>
        <v>1223.2599999999802</v>
      </c>
      <c r="G24" s="68">
        <v>190921</v>
      </c>
      <c r="H24" s="85">
        <f>A24+D24+E24-G24-F24</f>
        <v>21616.179743779998</v>
      </c>
      <c r="J24" s="86"/>
    </row>
    <row r="25" spans="1:15" ht="1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5" ht="14.25">
      <c r="A26" s="34" t="s">
        <v>141</v>
      </c>
      <c r="B26" s="34"/>
      <c r="C26" s="34"/>
      <c r="D26" s="34"/>
      <c r="E26" s="34"/>
      <c r="F26" s="34"/>
      <c r="G26" s="32"/>
      <c r="H26" s="32"/>
      <c r="I26" s="34"/>
      <c r="J26" s="34"/>
    </row>
    <row r="27" spans="1:15" ht="14.25">
      <c r="A27" s="34" t="s">
        <v>121</v>
      </c>
      <c r="B27" s="34"/>
      <c r="C27" s="34"/>
      <c r="D27" s="34"/>
      <c r="E27" s="34"/>
      <c r="F27" s="34"/>
      <c r="G27" s="32"/>
      <c r="H27" s="32"/>
      <c r="I27" s="34"/>
      <c r="J27" s="34"/>
      <c r="K27" s="33"/>
      <c r="L27" s="33"/>
      <c r="M27" s="33"/>
      <c r="N27" s="33"/>
      <c r="O27" s="33"/>
    </row>
    <row r="28" spans="1:15" ht="15" customHeight="1">
      <c r="A28" s="147" t="s">
        <v>90</v>
      </c>
      <c r="B28" s="147"/>
      <c r="C28" s="147"/>
      <c r="D28" s="147"/>
      <c r="E28" s="147"/>
      <c r="F28" s="147"/>
      <c r="G28" s="147"/>
      <c r="H28" s="147"/>
      <c r="I28" s="57"/>
      <c r="J28" s="57"/>
    </row>
    <row r="29" spans="1:15" ht="14.25">
      <c r="A29" s="34" t="s">
        <v>101</v>
      </c>
      <c r="B29" s="34"/>
      <c r="C29" s="34"/>
      <c r="D29" s="34"/>
      <c r="E29" s="34"/>
      <c r="F29" s="34"/>
      <c r="G29" s="34"/>
      <c r="H29" s="34"/>
      <c r="I29" s="34"/>
      <c r="J29" s="34"/>
    </row>
    <row r="30" spans="1:15" ht="14.25">
      <c r="A30" s="34"/>
      <c r="B30" s="34"/>
      <c r="C30" s="34"/>
      <c r="D30" s="34"/>
      <c r="E30" s="34"/>
      <c r="F30" s="34"/>
      <c r="G30" s="34"/>
      <c r="H30" s="34"/>
      <c r="I30" s="34"/>
      <c r="J30" s="34"/>
    </row>
    <row r="31" spans="1:15" s="37" customFormat="1" ht="15.75">
      <c r="A31" s="137" t="s">
        <v>91</v>
      </c>
      <c r="B31" s="137"/>
      <c r="C31" s="137"/>
      <c r="D31" s="137"/>
      <c r="E31" s="137"/>
      <c r="F31" s="137"/>
      <c r="G31" s="137"/>
      <c r="H31" s="137"/>
      <c r="I31" s="42"/>
      <c r="J31" s="42"/>
    </row>
    <row r="32" spans="1:15" s="37" customFormat="1">
      <c r="A32" s="5"/>
      <c r="B32" s="4"/>
      <c r="C32" s="190"/>
      <c r="D32" s="190"/>
      <c r="E32" s="191"/>
      <c r="F32" s="191"/>
      <c r="G32" s="4"/>
      <c r="H32" s="114" t="s">
        <v>92</v>
      </c>
      <c r="I32" s="114"/>
    </row>
    <row r="33" spans="1:18" s="37" customFormat="1" ht="15.75">
      <c r="A33" s="181" t="s">
        <v>16</v>
      </c>
      <c r="B33" s="182"/>
      <c r="C33" s="142" t="s">
        <v>155</v>
      </c>
      <c r="D33" s="144"/>
      <c r="E33" s="144"/>
      <c r="F33" s="144"/>
      <c r="G33" s="143"/>
      <c r="H33" s="39" t="s">
        <v>93</v>
      </c>
      <c r="L33" s="178"/>
      <c r="M33" s="178"/>
      <c r="N33" s="178"/>
      <c r="O33" s="178"/>
      <c r="P33" s="178"/>
      <c r="Q33" s="178"/>
      <c r="R33" s="178"/>
    </row>
    <row r="34" spans="1:18" s="37" customFormat="1" ht="15" customHeight="1">
      <c r="A34" s="148" t="s">
        <v>114</v>
      </c>
      <c r="B34" s="149"/>
      <c r="C34" s="58" t="s">
        <v>153</v>
      </c>
      <c r="D34" s="59"/>
      <c r="E34" s="59"/>
      <c r="F34" s="59"/>
      <c r="G34" s="59"/>
      <c r="H34" s="88">
        <f>24+483</f>
        <v>507</v>
      </c>
      <c r="L34" s="178"/>
      <c r="M34" s="178"/>
      <c r="N34" s="178"/>
      <c r="O34" s="178"/>
      <c r="P34" s="178"/>
      <c r="Q34" s="178"/>
      <c r="R34" s="178"/>
    </row>
    <row r="35" spans="1:18" s="37" customFormat="1" ht="15" customHeight="1">
      <c r="A35" s="150"/>
      <c r="B35" s="151"/>
      <c r="C35" s="167" t="s">
        <v>127</v>
      </c>
      <c r="D35" s="168"/>
      <c r="E35" s="168"/>
      <c r="F35" s="168"/>
      <c r="G35" s="169"/>
      <c r="H35" s="113">
        <f>2876</f>
        <v>2876</v>
      </c>
      <c r="L35" s="178"/>
      <c r="M35" s="178"/>
      <c r="N35" s="178"/>
      <c r="O35" s="178"/>
      <c r="P35" s="178"/>
      <c r="Q35" s="178"/>
      <c r="R35" s="178"/>
    </row>
    <row r="36" spans="1:18" s="37" customFormat="1" ht="15" customHeight="1">
      <c r="A36" s="150"/>
      <c r="B36" s="151"/>
      <c r="C36" s="58" t="s">
        <v>146</v>
      </c>
      <c r="D36" s="59"/>
      <c r="E36" s="59"/>
      <c r="F36" s="59"/>
      <c r="G36" s="59"/>
      <c r="H36" s="88">
        <f>28210+54250</f>
        <v>82460</v>
      </c>
      <c r="L36" s="178"/>
      <c r="M36" s="178"/>
      <c r="N36" s="178"/>
      <c r="O36" s="178"/>
      <c r="P36" s="178"/>
      <c r="Q36" s="178"/>
      <c r="R36" s="178"/>
    </row>
    <row r="37" spans="1:18" s="37" customFormat="1" ht="15" customHeight="1">
      <c r="A37" s="150"/>
      <c r="B37" s="151"/>
      <c r="C37" s="58" t="s">
        <v>97</v>
      </c>
      <c r="D37" s="59"/>
      <c r="E37" s="59"/>
      <c r="F37" s="59"/>
      <c r="G37" s="59"/>
      <c r="H37" s="62">
        <f>25816+25816+25848+25848+875+875</f>
        <v>105078</v>
      </c>
      <c r="L37" s="112"/>
      <c r="M37" s="112"/>
      <c r="N37" s="112"/>
      <c r="O37" s="112"/>
      <c r="P37" s="112"/>
      <c r="Q37" s="112"/>
      <c r="R37" s="112"/>
    </row>
    <row r="38" spans="1:18" s="37" customFormat="1" ht="15" customHeight="1">
      <c r="A38" s="150"/>
      <c r="B38" s="151"/>
      <c r="C38" s="58"/>
      <c r="D38" s="59"/>
      <c r="E38" s="59"/>
      <c r="F38" s="59"/>
      <c r="G38" s="59"/>
      <c r="H38" s="71">
        <f>SUM(SUM(H34:H37))</f>
        <v>190921</v>
      </c>
      <c r="K38" s="111"/>
      <c r="L38" s="112"/>
      <c r="M38" s="112"/>
      <c r="N38" s="112"/>
      <c r="O38" s="112"/>
      <c r="P38" s="112"/>
      <c r="Q38" s="112"/>
      <c r="R38" s="112"/>
    </row>
    <row r="39" spans="1:18" s="37" customFormat="1" ht="15" customHeight="1">
      <c r="A39" s="150"/>
      <c r="B39" s="151"/>
      <c r="C39" s="181" t="s">
        <v>156</v>
      </c>
      <c r="D39" s="182"/>
      <c r="E39" s="182"/>
      <c r="F39" s="182"/>
      <c r="G39" s="186"/>
      <c r="H39" s="71"/>
      <c r="L39" s="112"/>
      <c r="M39" s="112"/>
      <c r="N39" s="112"/>
      <c r="O39" s="112"/>
      <c r="P39" s="112"/>
      <c r="Q39" s="112"/>
      <c r="R39" s="112"/>
    </row>
    <row r="40" spans="1:18" s="37" customFormat="1" ht="15" customHeight="1">
      <c r="A40" s="150"/>
      <c r="B40" s="151"/>
      <c r="C40" s="183" t="s">
        <v>154</v>
      </c>
      <c r="D40" s="184"/>
      <c r="E40" s="184"/>
      <c r="F40" s="184"/>
      <c r="G40" s="185"/>
      <c r="H40" s="62">
        <f>1099+9360</f>
        <v>10459</v>
      </c>
      <c r="L40" s="112"/>
      <c r="M40" s="112"/>
      <c r="N40" s="112"/>
      <c r="O40" s="112"/>
      <c r="P40" s="112"/>
      <c r="Q40" s="112"/>
      <c r="R40" s="112"/>
    </row>
    <row r="41" spans="1:18" s="37" customFormat="1" ht="15" customHeight="1">
      <c r="A41" s="152"/>
      <c r="B41" s="153"/>
      <c r="C41" s="183" t="s">
        <v>148</v>
      </c>
      <c r="D41" s="184"/>
      <c r="E41" s="184"/>
      <c r="F41" s="184"/>
      <c r="G41" s="185"/>
      <c r="H41" s="72">
        <v>2465</v>
      </c>
      <c r="L41" s="178"/>
      <c r="M41" s="178"/>
      <c r="N41" s="178"/>
      <c r="O41" s="178"/>
      <c r="P41" s="178"/>
      <c r="Q41" s="178"/>
      <c r="R41" s="178"/>
    </row>
    <row r="42" spans="1:18">
      <c r="A42" s="1"/>
      <c r="B42" s="1"/>
      <c r="C42" s="1"/>
      <c r="D42" s="1"/>
      <c r="E42" s="31"/>
      <c r="F42" s="31"/>
      <c r="G42" s="31"/>
      <c r="H42" s="31"/>
      <c r="I42" s="31"/>
      <c r="J42" s="31"/>
    </row>
    <row r="43" spans="1:18" ht="42.75" customHeight="1">
      <c r="A43" s="147" t="s">
        <v>142</v>
      </c>
      <c r="B43" s="147"/>
      <c r="C43" s="147"/>
      <c r="D43" s="147"/>
      <c r="E43" s="147"/>
      <c r="F43" s="147"/>
      <c r="G43" s="147"/>
      <c r="H43" s="147"/>
      <c r="I43" s="57"/>
      <c r="J43" s="57"/>
    </row>
    <row r="44" spans="1:18">
      <c r="A44" s="1"/>
      <c r="B44" s="1"/>
      <c r="C44" s="1"/>
      <c r="D44" s="1"/>
      <c r="E44" s="31"/>
      <c r="F44" s="31"/>
      <c r="G44" s="31"/>
      <c r="H44" s="31"/>
      <c r="I44" s="31"/>
      <c r="J44" s="31"/>
    </row>
    <row r="45" spans="1:18" ht="33" customHeight="1">
      <c r="A45" s="194" t="s">
        <v>94</v>
      </c>
      <c r="B45" s="194"/>
      <c r="C45" s="194"/>
      <c r="D45" s="194"/>
      <c r="E45" s="194"/>
      <c r="F45" s="194"/>
      <c r="G45" s="194"/>
      <c r="H45" s="194"/>
      <c r="I45" s="84"/>
      <c r="J45" s="84"/>
    </row>
    <row r="46" spans="1:18" ht="15">
      <c r="A46" s="40"/>
      <c r="B46" s="40"/>
      <c r="C46" s="40"/>
      <c r="D46" s="40"/>
      <c r="E46" s="40"/>
      <c r="F46" s="40"/>
      <c r="G46" s="40"/>
      <c r="H46" s="60" t="s">
        <v>95</v>
      </c>
      <c r="J46" s="40"/>
    </row>
    <row r="47" spans="1:18" ht="15.75">
      <c r="A47" s="142" t="s">
        <v>16</v>
      </c>
      <c r="B47" s="143"/>
      <c r="C47" s="142" t="s">
        <v>155</v>
      </c>
      <c r="D47" s="144"/>
      <c r="E47" s="144"/>
      <c r="F47" s="144"/>
      <c r="G47" s="143"/>
      <c r="H47" s="39" t="s">
        <v>93</v>
      </c>
      <c r="I47" s="40"/>
      <c r="J47" s="40"/>
    </row>
    <row r="48" spans="1:18" ht="15" customHeight="1">
      <c r="A48" s="148" t="s">
        <v>114</v>
      </c>
      <c r="B48" s="149"/>
      <c r="C48" s="167" t="s">
        <v>150</v>
      </c>
      <c r="D48" s="168"/>
      <c r="E48" s="168"/>
      <c r="F48" s="168"/>
      <c r="G48" s="169"/>
      <c r="H48" s="72">
        <f>307+1389+346+158+720+508+429+657</f>
        <v>4514</v>
      </c>
      <c r="I48" s="40"/>
      <c r="J48" s="40"/>
    </row>
    <row r="49" spans="1:13" ht="15" customHeight="1">
      <c r="A49" s="150"/>
      <c r="B49" s="151"/>
      <c r="C49" s="167" t="s">
        <v>152</v>
      </c>
      <c r="D49" s="168"/>
      <c r="E49" s="168"/>
      <c r="F49" s="168"/>
      <c r="G49" s="169"/>
      <c r="H49" s="72">
        <v>1670</v>
      </c>
      <c r="I49" s="40"/>
      <c r="J49" s="40"/>
    </row>
    <row r="50" spans="1:13" ht="15" customHeight="1">
      <c r="A50" s="150"/>
      <c r="B50" s="151"/>
      <c r="C50" s="167" t="s">
        <v>145</v>
      </c>
      <c r="D50" s="168"/>
      <c r="E50" s="168"/>
      <c r="F50" s="168"/>
      <c r="G50" s="169"/>
      <c r="H50" s="72">
        <v>7246</v>
      </c>
      <c r="I50" s="40"/>
      <c r="J50" s="40"/>
    </row>
    <row r="51" spans="1:13" ht="15" customHeight="1">
      <c r="A51" s="150"/>
      <c r="B51" s="151"/>
      <c r="C51" s="167" t="s">
        <v>144</v>
      </c>
      <c r="D51" s="168"/>
      <c r="E51" s="168"/>
      <c r="F51" s="168"/>
      <c r="G51" s="169"/>
      <c r="H51" s="72">
        <f>1591+1591</f>
        <v>3182</v>
      </c>
      <c r="I51" s="40"/>
      <c r="J51" s="40"/>
    </row>
    <row r="52" spans="1:13" ht="15" customHeight="1">
      <c r="A52" s="150"/>
      <c r="B52" s="151"/>
      <c r="C52" s="58" t="s">
        <v>72</v>
      </c>
      <c r="D52" s="73"/>
      <c r="E52" s="73"/>
      <c r="F52" s="73"/>
      <c r="G52" s="74"/>
      <c r="H52" s="72">
        <f>(1.45*134.11)*12+((1.2*869.2)+(1.44*869.2))*2</f>
        <v>6922.89</v>
      </c>
      <c r="I52" s="40"/>
      <c r="J52" s="40"/>
      <c r="K52" s="40"/>
      <c r="L52" s="40"/>
    </row>
    <row r="53" spans="1:13" ht="14.25">
      <c r="A53" s="152"/>
      <c r="B53" s="153"/>
      <c r="C53" s="164" t="s">
        <v>96</v>
      </c>
      <c r="D53" s="165"/>
      <c r="E53" s="165"/>
      <c r="F53" s="165"/>
      <c r="G53" s="166"/>
      <c r="H53" s="62">
        <v>2347.6999999999998</v>
      </c>
      <c r="I53" s="31"/>
      <c r="J53" s="31"/>
      <c r="M53" s="22"/>
    </row>
    <row r="54" spans="1:13">
      <c r="A54" s="1"/>
      <c r="B54" s="1"/>
      <c r="C54" s="1"/>
      <c r="D54" s="1"/>
      <c r="E54" s="31"/>
      <c r="F54" s="31"/>
      <c r="G54" s="31"/>
      <c r="H54" s="31"/>
      <c r="I54" s="31"/>
      <c r="J54" s="31"/>
    </row>
    <row r="55" spans="1:13">
      <c r="A55" s="66" t="s">
        <v>19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</row>
    <row r="56" spans="1:13" ht="18" customHeight="1">
      <c r="A56" s="195" t="s">
        <v>15</v>
      </c>
      <c r="B56" s="195"/>
      <c r="C56" s="195"/>
      <c r="D56" s="195"/>
      <c r="E56" s="195"/>
      <c r="F56" s="195"/>
      <c r="G56" s="195"/>
      <c r="H56" s="195"/>
      <c r="I56" s="27"/>
      <c r="J56" s="27"/>
    </row>
    <row r="57" spans="1:13" ht="12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</row>
    <row r="58" spans="1:13" ht="15.75">
      <c r="A58" s="154" t="s">
        <v>13</v>
      </c>
      <c r="B58" s="154"/>
      <c r="C58" s="154"/>
      <c r="D58" s="154"/>
      <c r="E58" s="154"/>
      <c r="F58" s="154"/>
      <c r="G58" s="154"/>
      <c r="H58" s="154"/>
      <c r="I58" s="41"/>
      <c r="J58" s="41"/>
    </row>
    <row r="59" spans="1:13" ht="15.75">
      <c r="A59" s="12"/>
      <c r="B59" s="12"/>
      <c r="C59" s="12"/>
      <c r="D59" s="12"/>
      <c r="E59" s="12"/>
      <c r="F59" s="12"/>
      <c r="G59" s="12"/>
      <c r="H59" s="60" t="s">
        <v>100</v>
      </c>
      <c r="J59" s="12"/>
    </row>
    <row r="60" spans="1:13" ht="15.75">
      <c r="A60" s="174" t="s">
        <v>14</v>
      </c>
      <c r="B60" s="174"/>
      <c r="C60" s="174"/>
      <c r="D60" s="174"/>
      <c r="E60" s="174"/>
      <c r="F60" s="174"/>
      <c r="G60" s="175"/>
      <c r="H60" s="63">
        <f>SUM(H74:H86)+H62+H68</f>
        <v>1377035.4773671301</v>
      </c>
      <c r="I60" s="61"/>
      <c r="J60" s="61"/>
    </row>
    <row r="61" spans="1:13" ht="15">
      <c r="A61" s="43" t="s">
        <v>2</v>
      </c>
      <c r="B61" s="170" t="s">
        <v>3</v>
      </c>
      <c r="C61" s="171"/>
      <c r="D61" s="171"/>
      <c r="E61" s="171"/>
      <c r="F61" s="171"/>
      <c r="G61" s="172"/>
      <c r="H61" s="64" t="s">
        <v>4</v>
      </c>
      <c r="I61" s="45"/>
    </row>
    <row r="62" spans="1:13" ht="15.75">
      <c r="A62" s="44" t="s">
        <v>5</v>
      </c>
      <c r="B62" s="58" t="s">
        <v>6</v>
      </c>
      <c r="C62" s="59"/>
      <c r="D62" s="59"/>
      <c r="E62" s="59"/>
      <c r="F62" s="59"/>
      <c r="G62" s="59"/>
      <c r="H62" s="71">
        <f>SUM(H63:H67)</f>
        <v>49783.101855135421</v>
      </c>
      <c r="I62" s="36"/>
      <c r="K62" s="90">
        <f>Основное!$C$32*Основное!K35</f>
        <v>14222.101855135423</v>
      </c>
    </row>
    <row r="63" spans="1:13" ht="15">
      <c r="A63" s="44"/>
      <c r="B63" s="58" t="s">
        <v>116</v>
      </c>
      <c r="C63" s="59"/>
      <c r="D63" s="59"/>
      <c r="E63" s="59"/>
      <c r="F63" s="59"/>
      <c r="G63" s="59"/>
      <c r="H63" s="62">
        <f>24+188</f>
        <v>212</v>
      </c>
      <c r="I63" s="36"/>
    </row>
    <row r="64" spans="1:13" ht="15">
      <c r="A64" s="44"/>
      <c r="B64" s="167" t="s">
        <v>147</v>
      </c>
      <c r="C64" s="168"/>
      <c r="D64" s="168"/>
      <c r="E64" s="168"/>
      <c r="F64" s="168"/>
      <c r="G64" s="169"/>
      <c r="H64" s="62">
        <f>7860+7860+7892+7892+125+125</f>
        <v>31754</v>
      </c>
      <c r="I64" s="36"/>
    </row>
    <row r="65" spans="1:18" ht="15">
      <c r="A65" s="44"/>
      <c r="B65" s="58" t="s">
        <v>120</v>
      </c>
      <c r="C65" s="59"/>
      <c r="D65" s="59"/>
      <c r="E65" s="59"/>
      <c r="F65" s="59"/>
      <c r="G65" s="59"/>
      <c r="H65" s="62">
        <f>1893</f>
        <v>1893</v>
      </c>
      <c r="I65" s="36"/>
    </row>
    <row r="66" spans="1:18" ht="15">
      <c r="A66" s="44"/>
      <c r="B66" s="58" t="s">
        <v>117</v>
      </c>
      <c r="C66" s="59"/>
      <c r="D66" s="59"/>
      <c r="E66" s="59"/>
      <c r="F66" s="59"/>
      <c r="G66" s="59"/>
      <c r="H66" s="62">
        <f>107+519+112+57+284+173+160+290</f>
        <v>1702</v>
      </c>
      <c r="I66" s="36"/>
    </row>
    <row r="67" spans="1:18" ht="47.25" customHeight="1">
      <c r="A67" s="44"/>
      <c r="B67" s="176" t="s">
        <v>124</v>
      </c>
      <c r="C67" s="177"/>
      <c r="D67" s="177"/>
      <c r="E67" s="177"/>
      <c r="F67" s="177"/>
      <c r="G67" s="177"/>
      <c r="H67" s="62">
        <f>K62</f>
        <v>14222.101855135423</v>
      </c>
      <c r="I67" s="36"/>
    </row>
    <row r="68" spans="1:18" ht="15.75">
      <c r="A68" s="44" t="s">
        <v>7</v>
      </c>
      <c r="B68" s="58" t="s">
        <v>78</v>
      </c>
      <c r="C68" s="59"/>
      <c r="D68" s="59"/>
      <c r="E68" s="59"/>
      <c r="F68" s="59"/>
      <c r="G68" s="59"/>
      <c r="H68" s="71">
        <f>SUM(H69:H73)</f>
        <v>172485.05300914636</v>
      </c>
      <c r="I68" s="36"/>
      <c r="L68" s="66"/>
      <c r="M68" s="66"/>
      <c r="N68" s="66"/>
      <c r="O68" s="66"/>
      <c r="P68" s="66"/>
      <c r="Q68" s="66"/>
      <c r="R68" s="66"/>
    </row>
    <row r="69" spans="1:18" ht="15.75" customHeight="1">
      <c r="A69" s="44"/>
      <c r="B69" s="58" t="s">
        <v>97</v>
      </c>
      <c r="C69" s="59"/>
      <c r="D69" s="59"/>
      <c r="E69" s="59"/>
      <c r="F69" s="59"/>
      <c r="G69" s="59"/>
      <c r="H69" s="62">
        <f>17700+17700+17700+17700+750+750</f>
        <v>72300</v>
      </c>
      <c r="I69" s="36"/>
      <c r="L69" s="66"/>
      <c r="M69" s="66"/>
      <c r="N69" s="66"/>
      <c r="O69" s="66"/>
      <c r="P69" s="66"/>
      <c r="Q69" s="66"/>
      <c r="R69" s="66"/>
    </row>
    <row r="70" spans="1:18" ht="15">
      <c r="A70" s="44"/>
      <c r="B70" s="58" t="s">
        <v>151</v>
      </c>
      <c r="C70" s="59"/>
      <c r="D70" s="59"/>
      <c r="E70" s="59"/>
      <c r="F70" s="59"/>
      <c r="G70" s="59"/>
      <c r="H70" s="88">
        <f>28210+54250</f>
        <v>82460</v>
      </c>
      <c r="I70" s="36"/>
      <c r="L70" s="66"/>
      <c r="M70" s="66"/>
      <c r="N70" s="66"/>
      <c r="O70" s="66"/>
      <c r="P70" s="66"/>
      <c r="Q70" s="66"/>
      <c r="R70" s="66"/>
    </row>
    <row r="71" spans="1:18" ht="15">
      <c r="A71" s="44"/>
      <c r="B71" s="58" t="s">
        <v>149</v>
      </c>
      <c r="C71" s="59"/>
      <c r="D71" s="59"/>
      <c r="E71" s="59"/>
      <c r="F71" s="59"/>
      <c r="G71" s="59"/>
      <c r="H71" s="62">
        <f>Основное!$C$32*Основное!O36</f>
        <v>6516.9034531672505</v>
      </c>
      <c r="I71" s="36"/>
      <c r="L71" s="66"/>
      <c r="M71" s="66"/>
      <c r="N71" s="66"/>
      <c r="O71" s="66"/>
      <c r="P71" s="66"/>
      <c r="Q71" s="66"/>
      <c r="R71" s="66"/>
    </row>
    <row r="72" spans="1:18" ht="15">
      <c r="A72" s="44"/>
      <c r="B72" s="164" t="s">
        <v>131</v>
      </c>
      <c r="C72" s="165"/>
      <c r="D72" s="165"/>
      <c r="E72" s="165"/>
      <c r="F72" s="165"/>
      <c r="G72" s="165"/>
      <c r="H72" s="62">
        <f>Основное!$C$32*Основное!K36</f>
        <v>6788.4410970492181</v>
      </c>
      <c r="I72" s="36"/>
      <c r="L72" s="66"/>
      <c r="M72" s="66"/>
      <c r="N72" s="66"/>
      <c r="O72" s="66"/>
      <c r="P72" s="66"/>
      <c r="Q72" s="66"/>
      <c r="R72" s="66"/>
    </row>
    <row r="73" spans="1:18" ht="15">
      <c r="A73" s="44"/>
      <c r="B73" s="58" t="s">
        <v>132</v>
      </c>
      <c r="C73" s="115"/>
      <c r="D73" s="115"/>
      <c r="E73" s="115"/>
      <c r="F73" s="115"/>
      <c r="G73" s="115"/>
      <c r="H73" s="62">
        <f>Основное!$C$32*Основное!M36</f>
        <v>4419.7084589299166</v>
      </c>
      <c r="I73" s="36"/>
      <c r="L73" s="66"/>
      <c r="M73" s="66"/>
      <c r="N73" s="66"/>
      <c r="O73" s="66"/>
      <c r="P73" s="66"/>
      <c r="Q73" s="66"/>
      <c r="R73" s="66"/>
    </row>
    <row r="74" spans="1:18" ht="15">
      <c r="A74" s="44">
        <v>3</v>
      </c>
      <c r="B74" s="58" t="s">
        <v>8</v>
      </c>
      <c r="C74" s="59"/>
      <c r="D74" s="59"/>
      <c r="E74" s="59"/>
      <c r="F74" s="59"/>
      <c r="G74" s="59"/>
      <c r="H74" s="62">
        <f>Основное!$C$32*Основное!H38</f>
        <v>47871.364441806298</v>
      </c>
      <c r="I74" s="36"/>
      <c r="K74" s="66"/>
      <c r="L74" s="66"/>
      <c r="M74" s="66"/>
      <c r="N74" s="66"/>
      <c r="O74" s="66"/>
      <c r="P74" s="66"/>
      <c r="Q74" s="66"/>
      <c r="R74" s="66"/>
    </row>
    <row r="75" spans="1:18" ht="15">
      <c r="A75" s="44">
        <v>4</v>
      </c>
      <c r="B75" s="58" t="s">
        <v>9</v>
      </c>
      <c r="C75" s="59"/>
      <c r="D75" s="59"/>
      <c r="E75" s="59"/>
      <c r="F75" s="59"/>
      <c r="G75" s="59"/>
      <c r="H75" s="62">
        <f>Основное!$C$32*Основное!H40</f>
        <v>164843.68627266277</v>
      </c>
      <c r="I75" s="36"/>
      <c r="K75" s="66"/>
      <c r="L75" s="66"/>
      <c r="M75" s="66"/>
      <c r="N75" s="66"/>
      <c r="O75" s="66"/>
      <c r="P75" s="66"/>
      <c r="Q75" s="66"/>
      <c r="R75" s="66"/>
    </row>
    <row r="76" spans="1:18" ht="15">
      <c r="A76" s="44">
        <v>5</v>
      </c>
      <c r="B76" s="58" t="s">
        <v>103</v>
      </c>
      <c r="C76" s="59"/>
      <c r="D76" s="59"/>
      <c r="E76" s="59"/>
      <c r="F76" s="59"/>
      <c r="G76" s="59"/>
      <c r="H76" s="62">
        <f>Основное!$C$32*Основное!H41</f>
        <v>11508.920827053504</v>
      </c>
      <c r="I76" s="36"/>
      <c r="K76" s="66"/>
      <c r="L76" s="66"/>
      <c r="M76" s="66"/>
      <c r="N76" s="66"/>
      <c r="O76" s="66"/>
      <c r="P76" s="66"/>
      <c r="Q76" s="66"/>
      <c r="R76" s="66"/>
    </row>
    <row r="77" spans="1:18" ht="15">
      <c r="A77" s="44">
        <v>6</v>
      </c>
      <c r="B77" s="58" t="s">
        <v>10</v>
      </c>
      <c r="C77" s="59"/>
      <c r="D77" s="59"/>
      <c r="E77" s="59"/>
      <c r="F77" s="59"/>
      <c r="G77" s="59"/>
      <c r="H77" s="62">
        <f>Основное!$C$32*Основное!H42</f>
        <v>78909.041520983868</v>
      </c>
      <c r="I77" s="36"/>
      <c r="K77" s="66"/>
      <c r="L77" s="66"/>
      <c r="M77" s="66"/>
      <c r="N77" s="66"/>
      <c r="O77" s="66"/>
      <c r="P77" s="66"/>
      <c r="Q77" s="66"/>
    </row>
    <row r="78" spans="1:18" ht="15">
      <c r="A78" s="44">
        <v>7</v>
      </c>
      <c r="B78" s="58" t="s">
        <v>74</v>
      </c>
      <c r="C78" s="59"/>
      <c r="D78" s="59"/>
      <c r="E78" s="59"/>
      <c r="F78" s="59"/>
      <c r="G78" s="59"/>
      <c r="H78" s="62">
        <f>Основное!$C$32*Основное!H43</f>
        <v>196756.98559240953</v>
      </c>
      <c r="I78" s="36"/>
      <c r="K78" s="66"/>
      <c r="L78" s="66"/>
      <c r="M78" s="66"/>
      <c r="N78" s="66"/>
      <c r="O78" s="66"/>
      <c r="P78" s="66"/>
      <c r="Q78" s="66"/>
    </row>
    <row r="79" spans="1:18" ht="15">
      <c r="A79" s="44">
        <v>8</v>
      </c>
      <c r="B79" s="58" t="s">
        <v>79</v>
      </c>
      <c r="C79" s="59"/>
      <c r="D79" s="59"/>
      <c r="E79" s="59"/>
      <c r="F79" s="59"/>
      <c r="G79" s="59"/>
      <c r="H79" s="62">
        <f>Основное!$C$32*Основное!H44</f>
        <v>40823.691555799975</v>
      </c>
      <c r="I79" s="36"/>
      <c r="K79" s="66"/>
      <c r="L79" s="66"/>
      <c r="M79" s="66"/>
      <c r="N79" s="66"/>
      <c r="O79" s="66"/>
      <c r="P79" s="66"/>
      <c r="Q79" s="66"/>
    </row>
    <row r="80" spans="1:18" ht="15">
      <c r="A80" s="44">
        <v>9</v>
      </c>
      <c r="B80" s="58" t="s">
        <v>112</v>
      </c>
      <c r="C80" s="59"/>
      <c r="D80" s="59"/>
      <c r="E80" s="59"/>
      <c r="F80" s="59"/>
      <c r="G80" s="59"/>
      <c r="H80" s="62">
        <f>'с ОПУ'!I2*'с ОПУ'!C11</f>
        <v>33020.675029602266</v>
      </c>
      <c r="I80" s="36"/>
      <c r="K80" s="66"/>
      <c r="L80" s="66"/>
      <c r="M80" s="66"/>
      <c r="N80" s="66"/>
      <c r="O80" s="66"/>
      <c r="P80" s="66"/>
      <c r="Q80" s="66"/>
    </row>
    <row r="81" spans="1:23" ht="15">
      <c r="A81" s="44">
        <v>10</v>
      </c>
      <c r="B81" s="58" t="s">
        <v>71</v>
      </c>
      <c r="C81" s="59"/>
      <c r="D81" s="59"/>
      <c r="E81" s="59"/>
      <c r="F81" s="59"/>
      <c r="G81" s="59"/>
      <c r="H81" s="62">
        <f>Основное!$C$32*Основное!H45</f>
        <v>6836.9712291472733</v>
      </c>
      <c r="I81" s="36"/>
      <c r="K81" s="66"/>
      <c r="L81" s="66"/>
      <c r="M81" s="66"/>
      <c r="N81" s="66"/>
      <c r="O81" s="66"/>
      <c r="P81" s="66"/>
      <c r="Q81" s="66"/>
    </row>
    <row r="82" spans="1:23" ht="15">
      <c r="A82" s="44">
        <v>11</v>
      </c>
      <c r="B82" s="58" t="s">
        <v>77</v>
      </c>
      <c r="C82" s="59"/>
      <c r="D82" s="59"/>
      <c r="E82" s="59"/>
      <c r="F82" s="59"/>
      <c r="G82" s="59"/>
      <c r="H82" s="62">
        <f>Основное!$C$32*Основное!H46</f>
        <v>11174.553994294591</v>
      </c>
      <c r="I82" s="36"/>
      <c r="K82" s="66"/>
      <c r="L82" s="66"/>
      <c r="M82" s="66"/>
      <c r="N82" s="66"/>
      <c r="O82" s="66"/>
      <c r="P82" s="66"/>
      <c r="Q82" s="66"/>
    </row>
    <row r="83" spans="1:23" ht="15">
      <c r="A83" s="44">
        <v>12</v>
      </c>
      <c r="B83" s="58" t="s">
        <v>11</v>
      </c>
      <c r="C83" s="59"/>
      <c r="D83" s="59"/>
      <c r="E83" s="59"/>
      <c r="F83" s="59"/>
      <c r="G83" s="59"/>
      <c r="H83" s="62">
        <f>Основное!$C$32*Основное!H47</f>
        <v>448100.17268999253</v>
      </c>
      <c r="I83" s="36"/>
      <c r="L83" s="1"/>
      <c r="M83" s="1"/>
      <c r="N83" s="1"/>
      <c r="O83" s="1"/>
      <c r="P83" s="1"/>
    </row>
    <row r="84" spans="1:23" ht="15">
      <c r="A84" s="44">
        <v>13</v>
      </c>
      <c r="B84" s="58" t="s">
        <v>70</v>
      </c>
      <c r="C84" s="59"/>
      <c r="D84" s="59"/>
      <c r="E84" s="59"/>
      <c r="F84" s="59"/>
      <c r="G84" s="59"/>
      <c r="H84" s="62">
        <f>Основное!$C$32*Основное!H48</f>
        <v>90525.826344021974</v>
      </c>
      <c r="I84" s="36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</row>
    <row r="85" spans="1:23" ht="15">
      <c r="A85" s="44">
        <v>14</v>
      </c>
      <c r="B85" s="58" t="s">
        <v>64</v>
      </c>
      <c r="C85" s="59"/>
      <c r="D85" s="59"/>
      <c r="E85" s="59"/>
      <c r="F85" s="59"/>
      <c r="G85" s="59"/>
      <c r="H85" s="62">
        <f>Основное!$C$32*Основное!H49</f>
        <v>14124.406077304697</v>
      </c>
      <c r="I85" s="36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</row>
    <row r="86" spans="1:23" ht="15">
      <c r="A86" s="44">
        <v>15</v>
      </c>
      <c r="B86" s="58" t="s">
        <v>157</v>
      </c>
      <c r="C86" s="59"/>
      <c r="D86" s="59"/>
      <c r="E86" s="59"/>
      <c r="F86" s="59"/>
      <c r="G86" s="59"/>
      <c r="H86" s="62">
        <f>Основное!$C$32*Основное!H50</f>
        <v>10271.026927769035</v>
      </c>
      <c r="I86" s="36"/>
    </row>
    <row r="87" spans="1:23">
      <c r="A87" s="6"/>
      <c r="B87" s="6"/>
      <c r="C87" s="6"/>
      <c r="D87" s="6"/>
      <c r="E87" s="6"/>
      <c r="F87" s="6"/>
      <c r="G87" s="6"/>
      <c r="H87" s="3"/>
      <c r="I87" s="21"/>
      <c r="J87" s="21"/>
    </row>
    <row r="88" spans="1:23" s="37" customFormat="1" ht="26.25" customHeight="1">
      <c r="A88" s="196" t="s">
        <v>130</v>
      </c>
      <c r="B88" s="196"/>
      <c r="C88" s="196"/>
      <c r="D88" s="196"/>
      <c r="E88" s="196"/>
      <c r="F88" s="196"/>
      <c r="G88" s="196"/>
      <c r="H88" s="196"/>
      <c r="I88" s="70"/>
      <c r="J88" s="70"/>
    </row>
    <row r="89" spans="1:23" s="37" customFormat="1">
      <c r="A89" s="19"/>
      <c r="B89" s="173"/>
      <c r="C89" s="173"/>
      <c r="D89" s="173"/>
      <c r="E89" s="173"/>
      <c r="F89" s="173"/>
      <c r="G89" s="173"/>
      <c r="H89" s="173"/>
      <c r="I89" s="46"/>
      <c r="J89" s="46"/>
    </row>
    <row r="90" spans="1:23" s="37" customFormat="1" ht="15.75">
      <c r="A90" s="137" t="s">
        <v>133</v>
      </c>
      <c r="B90" s="137"/>
      <c r="C90" s="137"/>
      <c r="D90" s="137"/>
      <c r="E90" s="19"/>
      <c r="F90" s="19"/>
      <c r="G90" s="19"/>
      <c r="I90" s="19"/>
      <c r="J90" s="19"/>
    </row>
    <row r="91" spans="1:23" s="37" customFormat="1" ht="15">
      <c r="A91" s="45"/>
      <c r="B91" s="45"/>
      <c r="C91" s="45"/>
      <c r="D91" s="38" t="s">
        <v>98</v>
      </c>
      <c r="F91" s="47"/>
      <c r="H91" s="46"/>
      <c r="I91" s="46"/>
      <c r="J91" s="46"/>
    </row>
    <row r="92" spans="1:23" s="37" customFormat="1" ht="42.75">
      <c r="A92" s="77" t="s">
        <v>118</v>
      </c>
      <c r="B92" s="89" t="s">
        <v>125</v>
      </c>
      <c r="C92" s="79" t="s">
        <v>99</v>
      </c>
      <c r="D92" s="82" t="s">
        <v>119</v>
      </c>
      <c r="E92" s="80"/>
      <c r="F92" s="81"/>
      <c r="G92" s="47"/>
      <c r="H92" s="46"/>
      <c r="I92" s="46"/>
      <c r="J92" s="46"/>
    </row>
    <row r="93" spans="1:23" s="37" customFormat="1" ht="15">
      <c r="A93" s="78">
        <v>1539.6</v>
      </c>
      <c r="B93" s="78">
        <v>6480</v>
      </c>
      <c r="C93" s="83">
        <v>12000</v>
      </c>
      <c r="D93" s="83">
        <f>SUM(A93:C93)</f>
        <v>20019.599999999999</v>
      </c>
      <c r="E93" s="75"/>
      <c r="F93" s="76"/>
      <c r="G93" s="46"/>
      <c r="H93" s="46"/>
    </row>
    <row r="94" spans="1:23" s="37" customFormat="1" ht="15">
      <c r="A94" s="48"/>
      <c r="B94" s="48"/>
      <c r="C94" s="49"/>
      <c r="D94" s="49"/>
      <c r="E94" s="49"/>
      <c r="F94" s="49"/>
      <c r="G94" s="47"/>
      <c r="H94" s="46"/>
      <c r="I94" s="46"/>
      <c r="J94" s="46"/>
    </row>
    <row r="95" spans="1:23" s="37" customFormat="1" ht="93" customHeight="1">
      <c r="A95" s="138" t="s">
        <v>158</v>
      </c>
      <c r="B95" s="138"/>
      <c r="C95" s="138"/>
      <c r="D95" s="138"/>
      <c r="E95" s="138"/>
      <c r="F95" s="138"/>
      <c r="G95" s="138"/>
      <c r="H95" s="138"/>
      <c r="I95" s="50"/>
      <c r="J95" s="50"/>
      <c r="K95" s="50"/>
      <c r="L95" s="50"/>
      <c r="M95" s="50"/>
    </row>
    <row r="96" spans="1:23" ht="63.75" customHeight="1">
      <c r="A96" s="139" t="s">
        <v>159</v>
      </c>
      <c r="B96" s="139"/>
      <c r="C96" s="139"/>
      <c r="D96" s="139"/>
      <c r="E96" s="139"/>
      <c r="F96" s="139"/>
      <c r="G96" s="139"/>
      <c r="H96" s="139"/>
      <c r="I96" s="65"/>
      <c r="J96" s="65"/>
      <c r="K96" s="65"/>
      <c r="L96" s="65"/>
      <c r="M96" s="65"/>
      <c r="N96" s="65"/>
      <c r="O96" s="65"/>
      <c r="P96" s="65"/>
    </row>
    <row r="97" spans="1:16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</row>
    <row r="98" spans="1:16" ht="15">
      <c r="A98" s="140" t="s">
        <v>53</v>
      </c>
      <c r="B98" s="140"/>
      <c r="C98" s="140"/>
      <c r="D98" s="140"/>
      <c r="E98" s="140"/>
      <c r="F98" s="140"/>
      <c r="G98" s="140"/>
      <c r="H98" s="140"/>
      <c r="I98" s="108"/>
      <c r="J98" s="108"/>
      <c r="K98" s="52"/>
      <c r="L98" s="52"/>
      <c r="M98" s="52"/>
      <c r="N98" s="52"/>
      <c r="O98" s="52"/>
      <c r="P98" s="52"/>
    </row>
    <row r="99" spans="1:16" ht="15">
      <c r="A99" s="140" t="s">
        <v>82</v>
      </c>
      <c r="B99" s="140"/>
      <c r="C99" s="140"/>
      <c r="D99" s="140"/>
      <c r="E99" s="140"/>
      <c r="F99" s="140"/>
      <c r="G99" s="140"/>
      <c r="H99" s="140"/>
      <c r="I99" s="108"/>
      <c r="J99" s="108"/>
      <c r="K99" s="52"/>
      <c r="L99" s="52"/>
      <c r="M99" s="52"/>
      <c r="N99" s="52"/>
      <c r="O99" s="52"/>
      <c r="P99" s="52"/>
    </row>
    <row r="100" spans="1:16" ht="14.25">
      <c r="A100" s="141" t="s">
        <v>83</v>
      </c>
      <c r="B100" s="141"/>
      <c r="C100" s="141"/>
      <c r="D100" s="141"/>
      <c r="E100" s="141"/>
      <c r="F100" s="141"/>
      <c r="G100" s="141"/>
      <c r="H100" s="141"/>
      <c r="I100" s="53"/>
      <c r="J100" s="53"/>
      <c r="K100" s="53"/>
      <c r="L100" s="53"/>
      <c r="M100" s="53"/>
      <c r="N100" s="53"/>
      <c r="O100" s="53"/>
      <c r="P100" s="53"/>
    </row>
    <row r="101" spans="1:16" ht="15">
      <c r="A101" s="135" t="s">
        <v>111</v>
      </c>
      <c r="B101" s="135"/>
      <c r="C101" s="135"/>
      <c r="D101" s="135"/>
      <c r="E101" s="135"/>
      <c r="F101" s="135"/>
      <c r="G101" s="135"/>
      <c r="H101" s="135"/>
      <c r="I101" s="109"/>
      <c r="J101" s="109"/>
      <c r="K101" s="54"/>
      <c r="L101" s="54"/>
      <c r="M101" s="54"/>
      <c r="N101" s="54"/>
      <c r="O101" s="54"/>
      <c r="P101" s="54"/>
    </row>
    <row r="102" spans="1:16" ht="15">
      <c r="A102" s="136" t="s">
        <v>102</v>
      </c>
      <c r="B102" s="136"/>
      <c r="C102" s="136"/>
      <c r="D102" s="136"/>
      <c r="E102" s="136"/>
      <c r="F102" s="136"/>
      <c r="G102" s="136"/>
      <c r="H102" s="136"/>
      <c r="I102" s="110"/>
      <c r="J102" s="110"/>
    </row>
  </sheetData>
  <mergeCells count="60">
    <mergeCell ref="E5:H7"/>
    <mergeCell ref="B20:F20"/>
    <mergeCell ref="C33:G33"/>
    <mergeCell ref="A45:H45"/>
    <mergeCell ref="A56:H56"/>
    <mergeCell ref="A88:H88"/>
    <mergeCell ref="E21:E23"/>
    <mergeCell ref="H21:H23"/>
    <mergeCell ref="A43:H43"/>
    <mergeCell ref="C48:G48"/>
    <mergeCell ref="C21:C23"/>
    <mergeCell ref="L33:R33"/>
    <mergeCell ref="F21:F23"/>
    <mergeCell ref="G21:G23"/>
    <mergeCell ref="A28:H28"/>
    <mergeCell ref="A31:H31"/>
    <mergeCell ref="C32:D32"/>
    <mergeCell ref="E32:F32"/>
    <mergeCell ref="L34:R34"/>
    <mergeCell ref="L35:R35"/>
    <mergeCell ref="L36:R36"/>
    <mergeCell ref="L41:R41"/>
    <mergeCell ref="C35:G35"/>
    <mergeCell ref="A24:B24"/>
    <mergeCell ref="A33:B33"/>
    <mergeCell ref="C41:G41"/>
    <mergeCell ref="C39:G39"/>
    <mergeCell ref="C40:G40"/>
    <mergeCell ref="K84:V84"/>
    <mergeCell ref="B61:G61"/>
    <mergeCell ref="L85:W85"/>
    <mergeCell ref="B89:H89"/>
    <mergeCell ref="A60:G60"/>
    <mergeCell ref="A58:H58"/>
    <mergeCell ref="B64:G64"/>
    <mergeCell ref="B67:G67"/>
    <mergeCell ref="C53:G53"/>
    <mergeCell ref="B72:G72"/>
    <mergeCell ref="A48:B53"/>
    <mergeCell ref="C49:G49"/>
    <mergeCell ref="C50:G50"/>
    <mergeCell ref="C51:G51"/>
    <mergeCell ref="A47:B47"/>
    <mergeCell ref="C47:G47"/>
    <mergeCell ref="A1:H1"/>
    <mergeCell ref="A2:H2"/>
    <mergeCell ref="A3:H3"/>
    <mergeCell ref="A17:H17"/>
    <mergeCell ref="A34:B41"/>
    <mergeCell ref="A19:H19"/>
    <mergeCell ref="D21:D23"/>
    <mergeCell ref="A21:B23"/>
    <mergeCell ref="A101:H101"/>
    <mergeCell ref="A102:H102"/>
    <mergeCell ref="A90:D90"/>
    <mergeCell ref="A95:H95"/>
    <mergeCell ref="A96:H96"/>
    <mergeCell ref="A98:H98"/>
    <mergeCell ref="A99:H99"/>
    <mergeCell ref="A100:H100"/>
  </mergeCells>
  <phoneticPr fontId="11" type="noConversion"/>
  <hyperlinks>
    <hyperlink ref="B62" r:id="rId1" display="blgorod@rambler.ru,"/>
    <hyperlink ref="B61" r:id="rId2" display="blgorod@rambler.ru,"/>
    <hyperlink ref="A100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4" orientation="portrait" verticalDpi="360" r:id="rId4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Основное</vt:lpstr>
      <vt:lpstr>с ОПУ</vt:lpstr>
      <vt:lpstr>Успенка 23</vt:lpstr>
      <vt:lpstr>Лист1</vt:lpstr>
      <vt:lpstr>Основное!Область_печати</vt:lpstr>
      <vt:lpstr>'Успенка 23'!Область_печати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2018-03-28T10:10:45Z</dcterms:modified>
</cp:coreProperties>
</file>