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16" sheetId="47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16'!$A$1:$H$105</definedName>
  </definedNames>
  <calcPr calcId="124519"/>
</workbook>
</file>

<file path=xl/calcChain.xml><?xml version="1.0" encoding="utf-8"?>
<calcChain xmlns="http://schemas.openxmlformats.org/spreadsheetml/2006/main">
  <c r="H24" i="47"/>
  <c r="G44" i="4"/>
  <c r="G35"/>
  <c r="G50"/>
  <c r="G47"/>
  <c r="G36"/>
  <c r="G46"/>
  <c r="D24" i="62"/>
  <c r="D26"/>
  <c r="G48" i="4"/>
  <c r="I33"/>
  <c r="H33"/>
  <c r="H43" i="47"/>
  <c r="H38"/>
  <c r="H34"/>
  <c r="H36"/>
  <c r="H42"/>
  <c r="H39"/>
  <c r="H75"/>
  <c r="H73"/>
  <c r="H55"/>
  <c r="H56"/>
  <c r="H48"/>
  <c r="H72"/>
  <c r="H35"/>
  <c r="H46"/>
  <c r="H71"/>
  <c r="H70"/>
  <c r="H47"/>
  <c r="G45" i="4"/>
  <c r="G49"/>
  <c r="H57" i="47"/>
  <c r="I2" i="62"/>
  <c r="C12"/>
  <c r="D20"/>
  <c r="F96" i="47"/>
  <c r="K69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82" i="47"/>
  <c r="H89"/>
  <c r="H88"/>
  <c r="H85"/>
  <c r="H84"/>
  <c r="H83"/>
  <c r="H81"/>
  <c r="H80"/>
  <c r="H77"/>
  <c r="H40"/>
  <c r="G52" i="4"/>
  <c r="H35"/>
  <c r="H74" i="47"/>
  <c r="H69" s="1"/>
  <c r="H67" s="1"/>
  <c r="H52" i="4"/>
  <c r="H86" i="47"/>
  <c r="H87"/>
  <c r="H79"/>
  <c r="H78"/>
  <c r="H76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<sst xmlns="http://schemas.openxmlformats.org/spreadsheetml/2006/main" count="250" uniqueCount="179">
  <si>
    <t>В таблице №1 приведено движение денежных средств по статье текущий ремонт  по лицевому счету дома №16 по ул.Садовая за 2018г.</t>
  </si>
  <si>
    <t>В ходе плановых осмотров, а также на основании обращений собственников помещений жилого дома №16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</si>
  <si>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Смена мусорный клапан, замена доводчика, колеса д/контейнеров</t>
  </si>
  <si>
    <t>содержание(лампы, обор-ия домофонов)</t>
  </si>
  <si>
    <t>Ремонт кровли Теплострой+</t>
  </si>
  <si>
    <t xml:space="preserve">Работы по договорам </t>
  </si>
  <si>
    <t>Ремонт подъезда №4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</si>
  <si>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</si>
  <si>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</si>
  <si>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</si>
  <si>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</si>
  <si>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</si>
  <si>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</si>
  <si>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</si>
  <si>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</si>
  <si>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</si>
  <si>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</si>
  <si>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</si>
  <si>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</si>
  <si>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</si>
  <si>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</si>
  <si>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</si>
  <si>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</si>
  <si>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</si>
  <si>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</si>
  <si>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</si>
  <si>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</si>
  <si>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</si>
  <si>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</si>
  <si>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</si>
  <si>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</si>
  <si>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</si>
  <si>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</si>
  <si>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</si>
  <si>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</si>
  <si>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</si>
  <si>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</si>
  <si>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</si>
  <si>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</si>
  <si>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</si>
  <si>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</si>
  <si>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</si>
  <si>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</si>
  <si>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</si>
  <si>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</si>
  <si>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</si>
  <si>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</si>
  <si>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</si>
  <si>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</si>
  <si>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- 6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</si>
  <si>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</si>
  <si>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</si>
  <si>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</si>
  <si>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</si>
  <si>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</si>
  <si>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</si>
  <si>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</si>
  <si>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</si>
  <si>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</si>
  <si>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</si>
  <si>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</si>
  <si>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</si>
  <si>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</si>
  <si>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</si>
  <si>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</si>
  <si>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</si>
  <si>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</si>
  <si>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</si>
  <si>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</si>
  <si>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</si>
  <si>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</si>
  <si>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</si>
  <si>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</si>
  <si>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</si>
  <si>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</si>
  <si>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</si>
  <si>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</si>
  <si>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</si>
  <si>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</si>
  <si>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</si>
  <si>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</si>
  <si>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</si>
  <si>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</si>
  <si>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кровли - 1635,7 кв. м</t>
  </si>
  <si>
    <t xml:space="preserve">Адрес дома - Садовая 16 </t>
  </si>
  <si>
    <t>Количество квартир - 215</t>
  </si>
  <si>
    <t>Площадь подъезда - 1653 кв. м</t>
  </si>
  <si>
    <t>Площадь подвала - 1445 кв. м</t>
  </si>
  <si>
    <t>Площадь газона - 610 кв. м</t>
  </si>
  <si>
    <t>Нормативная численность обслуживающего персонала  - 4,1 чел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</si>
  <si>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</si>
  <si>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</si>
  <si>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</si>
  <si>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</si>
  <si>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</si>
  <si>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</si>
  <si>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</si>
  <si>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</si>
  <si>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</si>
  <si>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</si>
  <si>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</si>
  <si>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</si>
  <si>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</si>
  <si>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</si>
  <si>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</si>
  <si>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</si>
  <si>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</si>
  <si>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</si>
  <si>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</si>
  <si>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</si>
  <si>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</si>
  <si>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</si>
  <si>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</si>
  <si>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</si>
  <si>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</si>
  <si>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</si>
  <si>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</si>
  <si>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</si>
  <si>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</si>
  <si>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</si>
  <si>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</si>
  <si>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</si>
  <si>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</si>
  <si>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</si>
  <si>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</si>
  <si>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</si>
  <si>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</si>
  <si>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</si>
  <si>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>Ремонт кровли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</si>
  <si>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</si>
  <si>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</si>
  <si>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</si>
  <si>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</si>
  <si>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№16 по ул.Садовая</t>
  </si>
  <si>
    <t>ул.Садовая д.16</t>
  </si>
  <si>
    <t>Начислено по статье текущий ремонт, руб.</t>
  </si>
  <si>
    <t>ремонт электрооборудования</t>
  </si>
  <si>
    <t>Итого</t>
  </si>
  <si>
    <t>ремонт сантехнический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</si>
  <si>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</si>
  <si>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</si>
  <si>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</si>
  <si>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</si>
  <si>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</si>
  <si>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</si>
  <si>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</si>
  <si>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</si>
  <si>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</si>
  <si>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</si>
  <si>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-11296,70 кв.м.</t>
  </si>
  <si>
    <t>Общая площадь дома - 14515,60 кв. м</t>
  </si>
  <si>
    <t>Доходы полученные от размещения рекламы и предоставления места под аренду в многоквартирном доме №16 по ул.Садовая представлены в таблице №5</t>
  </si>
  <si>
    <t>Средства за аренду</t>
  </si>
  <si>
    <t>Прочие</t>
  </si>
  <si>
    <t>0,66 руб/м²</t>
  </si>
  <si>
    <t>Окраска мусорных контейнеров,скамеек</t>
  </si>
  <si>
    <t>Установка метал.ограждения</t>
  </si>
  <si>
    <t>Замена оборудования домофона</t>
  </si>
  <si>
    <t>Ремонт межпанельных швов</t>
  </si>
  <si>
    <t>ремонт общестроительный</t>
  </si>
  <si>
    <t>Замена доводчика</t>
  </si>
  <si>
    <t>Замена электрооборудования (лампы)</t>
  </si>
  <si>
    <t>Бестраншейная замена трубопровода</t>
  </si>
  <si>
    <t>Замена автоматических выключателей,светильников,трансформатора,кабель</t>
  </si>
  <si>
    <t>Смена кронштейна,светильника,прожектор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</si>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</sst>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8" fillId="2" borderId="6" xfId="2" applyFont="1" applyFill="1" applyBorder="1" applyAlignment="1">
      <alignment horizontal="center" vertical="center"/>
    </xf>
    <xf numFmtId="0" fontId="38" fillId="2" borderId="0" xfId="2" applyFont="1" applyFill="1" applyBorder="1" applyAlignment="1">
      <alignment horizontal="center" vertical="center" wrapText="1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50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1" fontId="43" fillId="2" borderId="0" xfId="0" applyNumberFormat="1" applyFont="1" applyFill="1"/>
    <xf numFmtId="0" fontId="29" fillId="2" borderId="3" xfId="2" applyFont="1" applyFill="1" applyBorder="1" applyAlignment="1"/>
    <xf numFmtId="0" fontId="29" fillId="2" borderId="3" xfId="2" applyFont="1" applyFill="1" applyBorder="1" applyAlignment="1">
      <alignment horizontal="left" wrapText="1"/>
    </xf>
    <xf numFmtId="1" fontId="43" fillId="2" borderId="0" xfId="0" applyNumberFormat="1" applyFont="1" applyFill="1" applyBorder="1"/>
    <xf numFmtId="0" fontId="29" fillId="2" borderId="6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 wrapText="1"/>
    </xf>
    <xf numFmtId="0" fontId="3" fillId="0" borderId="0" xfId="2" applyFont="1">
      <alignment horizontal="left"/>
    </xf>
    <xf numFmtId="0" fontId="40" fillId="2" borderId="0" xfId="2" applyFont="1" applyFill="1">
      <alignment horizontal="left"/>
    </xf>
    <xf numFmtId="0" fontId="34" fillId="2" borderId="14" xfId="2" applyFont="1" applyFill="1" applyBorder="1" applyAlignment="1">
      <alignment horizontal="left"/>
    </xf>
    <xf numFmtId="0" fontId="34" fillId="2" borderId="13" xfId="2" applyFont="1" applyFill="1" applyBorder="1" applyAlignment="1">
      <alignment horizontal="left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8" fillId="2" borderId="3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3" fillId="2" borderId="0" xfId="2" applyFont="1" applyFill="1" applyAlignment="1">
      <alignment horizontal="center" wrapText="1"/>
    </xf>
    <xf numFmtId="0" fontId="34" fillId="2" borderId="0" xfId="2" applyFont="1" applyFill="1">
      <alignment horizontal="left"/>
    </xf>
    <xf numFmtId="0" fontId="33" fillId="2" borderId="0" xfId="2" applyFont="1" applyFill="1" applyAlignment="1">
      <alignment horizontal="center"/>
    </xf>
    <xf numFmtId="0" fontId="39" fillId="2" borderId="9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29" fillId="2" borderId="0" xfId="2" applyFont="1" applyFill="1" applyAlignment="1">
      <alignment horizontal="justify" wrapText="1"/>
    </xf>
    <xf numFmtId="0" fontId="41" fillId="2" borderId="0" xfId="2" applyFont="1" applyFill="1" applyAlignment="1">
      <alignment horizontal="left" wrapText="1"/>
    </xf>
    <xf numFmtId="0" fontId="35" fillId="2" borderId="0" xfId="2" applyFont="1" applyFill="1" applyBorder="1" applyAlignment="1">
      <alignment horizontal="right"/>
    </xf>
    <xf numFmtId="0" fontId="37" fillId="2" borderId="0" xfId="2" applyFont="1" applyFill="1" applyBorder="1">
      <alignment horizontal="left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49" fillId="2" borderId="0" xfId="0" applyFont="1" applyFill="1" applyAlignment="1">
      <alignment horizontal="center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33" fillId="2" borderId="0" xfId="2" applyFont="1" applyFill="1" applyBorder="1" applyAlignment="1">
      <alignment horizontal="center"/>
    </xf>
    <xf numFmtId="0" fontId="36" fillId="2" borderId="0" xfId="2" applyFont="1" applyFill="1" applyBorder="1" applyAlignment="1">
      <alignment horizontal="left"/>
    </xf>
    <xf numFmtId="0" fontId="29" fillId="2" borderId="0" xfId="2" applyFont="1" applyFill="1" applyBorder="1" applyAlignment="1">
      <alignment horizontal="left" wrapText="1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34</v>
      </c>
      <c r="B1" s="3" t="s">
        <v>47</v>
      </c>
      <c r="C1" s="14" t="s">
        <v>48</v>
      </c>
      <c r="D1" s="22"/>
      <c r="E1" s="1"/>
      <c r="F1" s="3"/>
      <c r="G1" s="3"/>
      <c r="H1" s="41" t="s">
        <v>5</v>
      </c>
      <c r="I1" s="2"/>
      <c r="J1" s="19"/>
    </row>
    <row r="2" spans="1:12">
      <c r="A2" s="2">
        <v>1</v>
      </c>
      <c r="B2" s="2" t="s">
        <v>53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54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55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56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57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58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59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60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61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62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63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64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65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66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67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68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69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70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71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72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73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74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75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76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77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78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79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80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81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82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52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43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34</v>
      </c>
      <c r="F34" s="23" t="s">
        <v>50</v>
      </c>
      <c r="G34" s="24" t="s">
        <v>90</v>
      </c>
      <c r="H34" s="24" t="s">
        <v>91</v>
      </c>
      <c r="I34" s="25" t="s">
        <v>92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38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23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26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40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98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95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97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41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102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103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96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105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42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93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94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153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51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34</v>
      </c>
      <c r="G1" s="4" t="s">
        <v>50</v>
      </c>
      <c r="H1" s="3" t="s">
        <v>90</v>
      </c>
      <c r="I1" s="3" t="s">
        <v>91</v>
      </c>
      <c r="J1" s="6" t="s">
        <v>92</v>
      </c>
    </row>
    <row r="2" spans="1:11">
      <c r="A2" s="2"/>
      <c r="B2" s="2" t="s">
        <v>56</v>
      </c>
      <c r="C2" s="15">
        <v>3720</v>
      </c>
      <c r="F2" s="9">
        <v>1</v>
      </c>
      <c r="G2" s="7" t="s">
        <v>104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64</v>
      </c>
      <c r="C3" s="15">
        <v>9143.15</v>
      </c>
    </row>
    <row r="4" spans="1:11">
      <c r="A4" s="2"/>
      <c r="B4" s="2" t="s">
        <v>66</v>
      </c>
      <c r="C4" s="15">
        <v>5385.4</v>
      </c>
    </row>
    <row r="5" spans="1:11">
      <c r="A5" s="2"/>
      <c r="B5" s="2" t="s">
        <v>71</v>
      </c>
      <c r="C5" s="15">
        <v>4408.2</v>
      </c>
    </row>
    <row r="6" spans="1:11">
      <c r="A6" s="2"/>
      <c r="B6" s="2" t="s">
        <v>74</v>
      </c>
      <c r="C6" s="15">
        <v>8664.9</v>
      </c>
    </row>
    <row r="7" spans="1:11">
      <c r="A7" s="2"/>
      <c r="B7" s="2" t="s">
        <v>77</v>
      </c>
      <c r="C7" s="15">
        <v>4233.8999999999996</v>
      </c>
    </row>
    <row r="8" spans="1:11">
      <c r="A8" s="2"/>
      <c r="B8" s="2" t="s">
        <v>79</v>
      </c>
      <c r="C8" s="15">
        <v>3636.5</v>
      </c>
    </row>
    <row r="9" spans="1:11">
      <c r="A9" s="2"/>
      <c r="B9" s="2" t="s">
        <v>80</v>
      </c>
      <c r="C9" s="15">
        <v>5513.4</v>
      </c>
    </row>
    <row r="10" spans="1:11">
      <c r="A10" s="2"/>
      <c r="B10" s="2" t="s">
        <v>82</v>
      </c>
      <c r="C10" s="15">
        <v>4220.18</v>
      </c>
    </row>
    <row r="11" spans="1:11">
      <c r="A11" s="2"/>
      <c r="B11" s="2" t="s">
        <v>52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34</v>
      </c>
      <c r="H16" s="4" t="s">
        <v>50</v>
      </c>
      <c r="I16" s="3" t="s">
        <v>90</v>
      </c>
      <c r="J16" s="3" t="s">
        <v>91</v>
      </c>
      <c r="K16" s="6" t="s">
        <v>92</v>
      </c>
    </row>
    <row r="17" spans="1:14">
      <c r="G17" s="9">
        <v>1</v>
      </c>
      <c r="H17" s="7" t="s">
        <v>108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109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34</v>
      </c>
      <c r="B19" s="3" t="s">
        <v>47</v>
      </c>
      <c r="C19" s="3" t="s">
        <v>48</v>
      </c>
    </row>
    <row r="20" spans="1:14">
      <c r="A20" s="2">
        <v>1</v>
      </c>
      <c r="B20" s="2" t="s">
        <v>53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54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55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56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57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58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59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60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61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62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63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64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65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66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67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68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69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70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71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72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73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74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75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76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77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78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79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80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81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82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52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43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:U105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112" customWidth="1"/>
    <col min="2" max="2" width="11.85546875" style="112" customWidth="1"/>
    <col min="3" max="3" width="14.7109375" style="112" customWidth="1"/>
    <col min="4" max="4" width="15" style="112" customWidth="1"/>
    <col min="5" max="5" width="15.85546875" style="112" customWidth="1"/>
    <col min="6" max="6" width="15.140625" style="112" customWidth="1"/>
    <col min="7" max="7" width="17.85546875" style="112" customWidth="1"/>
    <col min="8" max="8" width="14.140625" style="112" bestFit="1" customWidth="1"/>
    <col min="9" max="9" width="9.140625" style="112"/>
    <col min="10" max="10" width="7" style="112" customWidth="1"/>
    <col min="11" max="16384" width="9.140625" style="112"/>
  </cols>
  <sheetData>
    <row r="1" spans="1:20" ht="18">
      <c r="A1" s="170" t="s">
        <v>168</v>
      </c>
      <c r="B1" s="170"/>
      <c r="C1" s="170"/>
      <c r="D1" s="170"/>
      <c r="E1" s="170"/>
      <c r="F1" s="170"/>
      <c r="G1" s="170"/>
      <c r="H1" s="170"/>
      <c r="I1" s="111"/>
      <c r="J1" s="111"/>
      <c r="K1" s="111"/>
      <c r="L1" s="111"/>
      <c r="M1" s="111"/>
      <c r="N1" s="111"/>
      <c r="O1" s="111"/>
      <c r="P1" s="111"/>
    </row>
    <row r="2" spans="1:20" ht="18">
      <c r="A2" s="170" t="s">
        <v>133</v>
      </c>
      <c r="B2" s="170"/>
      <c r="C2" s="170"/>
      <c r="D2" s="170"/>
      <c r="E2" s="170"/>
      <c r="F2" s="170"/>
      <c r="G2" s="170"/>
      <c r="H2" s="170"/>
      <c r="I2" s="111"/>
      <c r="J2" s="111"/>
      <c r="K2" s="111"/>
      <c r="L2" s="111"/>
      <c r="M2" s="111"/>
      <c r="N2" s="111"/>
      <c r="O2" s="111"/>
      <c r="P2" s="111"/>
    </row>
    <row r="3" spans="1:20" ht="18">
      <c r="A3" s="171" t="s">
        <v>169</v>
      </c>
      <c r="B3" s="171"/>
      <c r="C3" s="171"/>
      <c r="D3" s="171"/>
      <c r="E3" s="171"/>
      <c r="F3" s="171"/>
      <c r="G3" s="171"/>
      <c r="H3" s="171"/>
      <c r="I3" s="52"/>
      <c r="J3" s="52"/>
      <c r="K3" s="52"/>
      <c r="L3" s="52"/>
      <c r="M3" s="52"/>
      <c r="N3" s="52"/>
      <c r="O3" s="52"/>
      <c r="P3" s="52"/>
    </row>
    <row r="4" spans="1:20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82"/>
      <c r="L4" s="82"/>
      <c r="M4" s="82"/>
      <c r="N4" s="82"/>
      <c r="O4" s="82"/>
    </row>
    <row r="5" spans="1:20" s="56" customFormat="1" ht="14.25" customHeight="1">
      <c r="A5" s="53" t="s">
        <v>84</v>
      </c>
      <c r="B5" s="53"/>
      <c r="C5" s="53"/>
      <c r="D5" s="53"/>
      <c r="E5" s="178" t="s">
        <v>31</v>
      </c>
      <c r="F5" s="178"/>
      <c r="G5" s="178"/>
      <c r="H5" s="178"/>
      <c r="I5" s="54"/>
      <c r="J5" s="54"/>
      <c r="K5" s="82"/>
      <c r="L5" s="82"/>
      <c r="M5" s="82"/>
      <c r="N5" s="82"/>
      <c r="O5" s="82"/>
    </row>
    <row r="6" spans="1:20" s="56" customFormat="1" ht="14.25">
      <c r="A6" s="53" t="s">
        <v>32</v>
      </c>
      <c r="B6" s="53"/>
      <c r="C6" s="53"/>
      <c r="D6" s="53"/>
      <c r="E6" s="178"/>
      <c r="F6" s="178"/>
      <c r="G6" s="178"/>
      <c r="H6" s="178"/>
      <c r="I6" s="54"/>
      <c r="J6" s="54"/>
      <c r="K6" s="82"/>
      <c r="L6" s="82"/>
      <c r="M6" s="82"/>
      <c r="N6" s="82"/>
      <c r="O6" s="82"/>
    </row>
    <row r="7" spans="1:20" s="56" customFormat="1" ht="27.75" customHeight="1">
      <c r="A7" s="53" t="s">
        <v>150</v>
      </c>
      <c r="B7" s="53"/>
      <c r="C7" s="53"/>
      <c r="D7" s="53"/>
      <c r="E7" s="178"/>
      <c r="F7" s="178"/>
      <c r="G7" s="178"/>
      <c r="H7" s="178"/>
      <c r="I7" s="54"/>
      <c r="J7" s="54"/>
      <c r="K7" s="82"/>
      <c r="L7" s="82"/>
      <c r="M7" s="82"/>
      <c r="N7" s="82"/>
      <c r="O7" s="82"/>
    </row>
    <row r="8" spans="1:20" s="56" customFormat="1" ht="14.25">
      <c r="A8" s="53" t="s">
        <v>149</v>
      </c>
      <c r="B8" s="53"/>
      <c r="C8" s="53"/>
      <c r="D8" s="53"/>
      <c r="E8" s="54"/>
      <c r="F8" s="54"/>
      <c r="G8" s="54"/>
      <c r="H8" s="54"/>
      <c r="I8" s="55"/>
      <c r="J8" s="55"/>
      <c r="K8" s="82"/>
      <c r="L8" s="82"/>
      <c r="M8" s="82"/>
      <c r="N8" s="82"/>
      <c r="O8" s="82"/>
    </row>
    <row r="9" spans="1:20" s="56" customFormat="1" ht="14.25">
      <c r="A9" s="53" t="s">
        <v>33</v>
      </c>
      <c r="B9" s="53"/>
      <c r="C9" s="53"/>
      <c r="D9" s="53"/>
      <c r="E9" s="55" t="s">
        <v>116</v>
      </c>
      <c r="F9" s="54"/>
      <c r="G9" s="54"/>
      <c r="H9" s="54"/>
      <c r="I9" s="54"/>
      <c r="J9" s="54"/>
      <c r="K9" s="82"/>
      <c r="L9" s="82"/>
      <c r="M9" s="82"/>
      <c r="N9" s="82"/>
      <c r="O9" s="82"/>
    </row>
    <row r="10" spans="1:20" s="56" customFormat="1" ht="14.25">
      <c r="A10" s="53" t="s">
        <v>49</v>
      </c>
      <c r="B10" s="53"/>
      <c r="C10" s="53"/>
      <c r="D10" s="53"/>
      <c r="F10" s="55"/>
      <c r="G10" s="55"/>
      <c r="H10" s="55"/>
      <c r="I10" s="55"/>
      <c r="J10" s="55"/>
      <c r="K10" s="82"/>
      <c r="L10" s="82"/>
      <c r="M10" s="82"/>
      <c r="N10" s="82"/>
      <c r="O10" s="82"/>
    </row>
    <row r="11" spans="1:20" s="56" customFormat="1" ht="14.25">
      <c r="A11" s="53" t="s">
        <v>85</v>
      </c>
      <c r="B11" s="53"/>
      <c r="C11" s="53"/>
      <c r="D11" s="53"/>
      <c r="E11" s="53" t="s">
        <v>130</v>
      </c>
      <c r="F11" s="53"/>
      <c r="G11" s="53" t="s">
        <v>170</v>
      </c>
      <c r="I11" s="53"/>
      <c r="J11" s="53"/>
      <c r="K11" s="82"/>
      <c r="L11" s="82"/>
      <c r="M11" s="82"/>
      <c r="N11" s="82"/>
      <c r="O11" s="82"/>
    </row>
    <row r="12" spans="1:20" s="56" customFormat="1" ht="14.25">
      <c r="A12" s="53" t="s">
        <v>86</v>
      </c>
      <c r="B12" s="53"/>
      <c r="C12" s="53"/>
      <c r="D12" s="53"/>
      <c r="E12" s="53" t="s">
        <v>177</v>
      </c>
      <c r="F12" s="53"/>
      <c r="G12" s="53" t="s">
        <v>141</v>
      </c>
      <c r="I12" s="53"/>
      <c r="J12" s="53"/>
      <c r="K12" s="82"/>
      <c r="L12" s="82"/>
      <c r="M12" s="82"/>
      <c r="N12" s="82"/>
      <c r="O12" s="82"/>
    </row>
    <row r="13" spans="1:20" s="56" customFormat="1" ht="14.25">
      <c r="A13" s="53" t="s">
        <v>87</v>
      </c>
      <c r="B13" s="53"/>
      <c r="C13" s="53"/>
      <c r="D13" s="53"/>
      <c r="E13" s="53" t="s">
        <v>178</v>
      </c>
      <c r="F13" s="53"/>
      <c r="G13" s="53" t="s">
        <v>154</v>
      </c>
      <c r="I13" s="53"/>
      <c r="J13" s="53"/>
      <c r="K13" s="82"/>
      <c r="L13" s="82"/>
      <c r="M13" s="82"/>
      <c r="N13" s="82"/>
      <c r="O13" s="82"/>
    </row>
    <row r="14" spans="1:20" s="56" customFormat="1" ht="14.25">
      <c r="A14" s="53" t="s">
        <v>83</v>
      </c>
      <c r="B14" s="53"/>
      <c r="C14" s="53"/>
      <c r="D14" s="53"/>
      <c r="E14" s="53" t="s">
        <v>131</v>
      </c>
      <c r="F14" s="53"/>
      <c r="G14" s="53" t="s">
        <v>132</v>
      </c>
      <c r="I14" s="53"/>
      <c r="J14" s="53"/>
    </row>
    <row r="15" spans="1:20" s="56" customFormat="1" ht="14.25">
      <c r="A15" s="53" t="s">
        <v>88</v>
      </c>
      <c r="B15" s="53"/>
      <c r="C15" s="53"/>
      <c r="D15" s="53"/>
      <c r="E15" s="53" t="s">
        <v>129</v>
      </c>
      <c r="F15" s="53"/>
      <c r="G15" s="53" t="s">
        <v>171</v>
      </c>
      <c r="I15" s="53"/>
      <c r="J15" s="53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1:20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72" t="s">
        <v>0</v>
      </c>
      <c r="B17" s="172"/>
      <c r="C17" s="172"/>
      <c r="D17" s="172"/>
      <c r="E17" s="172"/>
      <c r="F17" s="172"/>
      <c r="G17" s="172"/>
      <c r="H17" s="172"/>
      <c r="I17" s="54"/>
      <c r="J17" s="54"/>
    </row>
    <row r="18" spans="1:15" ht="15.75">
      <c r="A18" s="113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5" ht="15.75">
      <c r="A19" s="160" t="s">
        <v>172</v>
      </c>
      <c r="B19" s="160"/>
      <c r="C19" s="160"/>
      <c r="D19" s="160"/>
      <c r="E19" s="160"/>
      <c r="F19" s="160"/>
      <c r="G19" s="160"/>
      <c r="H19" s="160"/>
      <c r="I19" s="159"/>
      <c r="J19" s="159"/>
    </row>
    <row r="20" spans="1:15" ht="15">
      <c r="A20" s="59"/>
      <c r="B20" s="159"/>
      <c r="C20" s="159"/>
      <c r="D20" s="159"/>
      <c r="E20" s="159"/>
      <c r="F20" s="159"/>
      <c r="G20" s="59"/>
      <c r="H20" s="60" t="s">
        <v>117</v>
      </c>
      <c r="I20" s="60"/>
    </row>
    <row r="21" spans="1:15" s="56" customFormat="1" ht="15" customHeight="1">
      <c r="A21" s="161" t="s">
        <v>112</v>
      </c>
      <c r="B21" s="162"/>
      <c r="C21" s="167" t="s">
        <v>135</v>
      </c>
      <c r="D21" s="167" t="s">
        <v>113</v>
      </c>
      <c r="E21" s="167" t="s">
        <v>145</v>
      </c>
      <c r="F21" s="167" t="s">
        <v>142</v>
      </c>
      <c r="G21" s="173" t="s">
        <v>114</v>
      </c>
      <c r="H21" s="173" t="s">
        <v>115</v>
      </c>
      <c r="I21" s="114"/>
    </row>
    <row r="22" spans="1:15" s="56" customFormat="1" ht="15" customHeight="1">
      <c r="A22" s="163"/>
      <c r="B22" s="164"/>
      <c r="C22" s="168"/>
      <c r="D22" s="168"/>
      <c r="E22" s="168"/>
      <c r="F22" s="168"/>
      <c r="G22" s="174"/>
      <c r="H22" s="174"/>
      <c r="I22" s="114"/>
    </row>
    <row r="23" spans="1:15" s="56" customFormat="1" ht="90" customHeight="1">
      <c r="A23" s="165"/>
      <c r="B23" s="166"/>
      <c r="C23" s="169"/>
      <c r="D23" s="169"/>
      <c r="E23" s="169"/>
      <c r="F23" s="169"/>
      <c r="G23" s="175"/>
      <c r="H23" s="175"/>
      <c r="I23" s="114"/>
    </row>
    <row r="24" spans="1:15" s="115" customFormat="1" ht="14.25">
      <c r="A24" s="176">
        <v>-6815.42</v>
      </c>
      <c r="B24" s="177"/>
      <c r="C24" s="61">
        <v>215540.94</v>
      </c>
      <c r="D24" s="61">
        <v>214983.45</v>
      </c>
      <c r="E24" s="61">
        <v>66720</v>
      </c>
      <c r="F24" s="62">
        <f>C24-D24</f>
        <v>557.48999999999069</v>
      </c>
      <c r="G24" s="62">
        <v>485368</v>
      </c>
      <c r="H24" s="63">
        <f>A24+D24+E24-G24</f>
        <v>-210479.96999999997</v>
      </c>
      <c r="J24" s="116"/>
    </row>
    <row r="25" spans="1:15" ht="15">
      <c r="A25" s="59"/>
      <c r="B25" s="59"/>
      <c r="C25" s="59"/>
      <c r="D25" s="59"/>
      <c r="E25" s="59"/>
      <c r="F25" s="59"/>
      <c r="G25" s="59"/>
      <c r="H25" s="59"/>
      <c r="I25" s="59"/>
      <c r="J25" s="59"/>
    </row>
    <row r="26" spans="1:15" ht="14.25">
      <c r="A26" s="53" t="s">
        <v>176</v>
      </c>
      <c r="B26" s="53"/>
      <c r="C26" s="53"/>
      <c r="D26" s="53"/>
      <c r="E26" s="53"/>
      <c r="F26" s="53"/>
      <c r="G26" s="64"/>
      <c r="H26" s="64"/>
      <c r="I26" s="53"/>
      <c r="J26" s="53"/>
    </row>
    <row r="27" spans="1:15" ht="14.25">
      <c r="A27" s="53" t="s">
        <v>140</v>
      </c>
      <c r="B27" s="53"/>
      <c r="C27" s="53"/>
      <c r="D27" s="53"/>
      <c r="E27" s="53"/>
      <c r="F27" s="53"/>
      <c r="G27" s="64"/>
      <c r="H27" s="64"/>
      <c r="I27" s="53"/>
      <c r="J27" s="53"/>
      <c r="K27" s="56"/>
      <c r="L27" s="56"/>
      <c r="M27" s="56"/>
      <c r="N27" s="56"/>
      <c r="O27" s="56"/>
    </row>
    <row r="28" spans="1:15" ht="15" customHeight="1">
      <c r="A28" s="172" t="s">
        <v>118</v>
      </c>
      <c r="B28" s="172"/>
      <c r="C28" s="172"/>
      <c r="D28" s="172"/>
      <c r="E28" s="172"/>
      <c r="F28" s="172"/>
      <c r="G28" s="172"/>
      <c r="H28" s="172"/>
      <c r="I28" s="54"/>
      <c r="J28" s="54"/>
    </row>
    <row r="29" spans="1:15" ht="14.25">
      <c r="A29" s="53" t="s">
        <v>127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4" customFormat="1" ht="15.75">
      <c r="A31" s="191" t="s">
        <v>119</v>
      </c>
      <c r="B31" s="191"/>
      <c r="C31" s="191"/>
      <c r="D31" s="191"/>
      <c r="E31" s="191"/>
      <c r="F31" s="191"/>
      <c r="G31" s="191"/>
      <c r="H31" s="191"/>
      <c r="I31" s="117"/>
      <c r="J31" s="117"/>
    </row>
    <row r="32" spans="1:15" s="94" customFormat="1">
      <c r="A32" s="65"/>
      <c r="B32" s="66"/>
      <c r="C32" s="180"/>
      <c r="D32" s="180"/>
      <c r="E32" s="181"/>
      <c r="F32" s="181"/>
      <c r="G32" s="66"/>
      <c r="H32" s="67" t="s">
        <v>120</v>
      </c>
      <c r="I32" s="67"/>
    </row>
    <row r="33" spans="1:18" s="94" customFormat="1" ht="15.75">
      <c r="A33" s="149" t="s">
        <v>47</v>
      </c>
      <c r="B33" s="150"/>
      <c r="C33" s="151" t="s">
        <v>165</v>
      </c>
      <c r="D33" s="152"/>
      <c r="E33" s="152"/>
      <c r="F33" s="152"/>
      <c r="G33" s="153"/>
      <c r="H33" s="68" t="s">
        <v>121</v>
      </c>
    </row>
    <row r="34" spans="1:18" s="94" customFormat="1" ht="15" customHeight="1">
      <c r="A34" s="143" t="s">
        <v>134</v>
      </c>
      <c r="B34" s="144"/>
      <c r="C34" s="69" t="s">
        <v>163</v>
      </c>
      <c r="D34" s="70"/>
      <c r="E34" s="70"/>
      <c r="F34" s="70"/>
      <c r="G34" s="70"/>
      <c r="H34" s="71">
        <f>759+541+516+2885+285+5102+569</f>
        <v>10657</v>
      </c>
    </row>
    <row r="35" spans="1:18" s="94" customFormat="1" ht="15" customHeight="1">
      <c r="A35" s="145"/>
      <c r="B35" s="146"/>
      <c r="C35" s="69" t="s">
        <v>146</v>
      </c>
      <c r="D35" s="70"/>
      <c r="E35" s="70"/>
      <c r="F35" s="70"/>
      <c r="G35" s="70"/>
      <c r="H35" s="71">
        <f>9201+3782+3302+4326+1599+4678</f>
        <v>26888</v>
      </c>
    </row>
    <row r="36" spans="1:18" s="94" customFormat="1" ht="15" customHeight="1">
      <c r="A36" s="145"/>
      <c r="B36" s="146"/>
      <c r="C36" s="69" t="s">
        <v>6</v>
      </c>
      <c r="D36" s="70"/>
      <c r="E36" s="70"/>
      <c r="F36" s="70"/>
      <c r="G36" s="70"/>
      <c r="H36" s="78">
        <f>20936.59+34349.41</f>
        <v>55286</v>
      </c>
      <c r="L36" s="82"/>
      <c r="M36" s="82"/>
      <c r="N36" s="82"/>
      <c r="O36" s="82"/>
      <c r="P36" s="82"/>
      <c r="Q36" s="82"/>
      <c r="R36" s="82"/>
    </row>
    <row r="37" spans="1:18" s="94" customFormat="1" ht="15" customHeight="1">
      <c r="A37" s="145"/>
      <c r="B37" s="146"/>
      <c r="C37" s="70" t="s">
        <v>139</v>
      </c>
      <c r="D37" s="70"/>
      <c r="E37" s="70"/>
      <c r="F37" s="70"/>
      <c r="G37" s="134"/>
      <c r="H37" s="71">
        <v>16000</v>
      </c>
      <c r="L37" s="82"/>
      <c r="M37" s="82"/>
      <c r="N37" s="82"/>
      <c r="O37" s="82"/>
      <c r="P37" s="82"/>
      <c r="Q37" s="82"/>
      <c r="R37" s="82"/>
    </row>
    <row r="38" spans="1:18" s="94" customFormat="1" ht="15" customHeight="1">
      <c r="A38" s="145"/>
      <c r="B38" s="146"/>
      <c r="C38" s="70" t="s">
        <v>156</v>
      </c>
      <c r="D38" s="70"/>
      <c r="E38" s="70"/>
      <c r="F38" s="70"/>
      <c r="G38" s="134"/>
      <c r="H38" s="71">
        <f>10929+816</f>
        <v>11745</v>
      </c>
      <c r="L38" s="82"/>
      <c r="M38" s="82"/>
      <c r="N38" s="82"/>
      <c r="O38" s="82"/>
      <c r="P38" s="82"/>
      <c r="Q38" s="82"/>
      <c r="R38" s="82"/>
    </row>
    <row r="39" spans="1:18" s="94" customFormat="1" ht="15" customHeight="1">
      <c r="A39" s="145"/>
      <c r="B39" s="146"/>
      <c r="C39" s="155" t="s">
        <v>4</v>
      </c>
      <c r="D39" s="156"/>
      <c r="E39" s="156"/>
      <c r="F39" s="156"/>
      <c r="G39" s="157"/>
      <c r="H39" s="71">
        <f>364792</f>
        <v>364792</v>
      </c>
      <c r="L39" s="82"/>
      <c r="M39" s="82"/>
      <c r="N39" s="82"/>
      <c r="O39" s="82"/>
      <c r="P39" s="82"/>
      <c r="Q39" s="82"/>
      <c r="R39" s="82"/>
    </row>
    <row r="40" spans="1:18" s="94" customFormat="1" ht="15">
      <c r="A40" s="145"/>
      <c r="B40" s="146"/>
      <c r="C40" s="138"/>
      <c r="D40" s="137"/>
      <c r="E40" s="137"/>
      <c r="F40" s="137"/>
      <c r="G40" s="135"/>
      <c r="H40" s="72">
        <f>SUM(H34:H39)</f>
        <v>485368</v>
      </c>
      <c r="L40" s="82"/>
      <c r="M40" s="82"/>
      <c r="N40" s="82"/>
      <c r="O40" s="82"/>
      <c r="P40" s="82"/>
      <c r="Q40" s="82"/>
      <c r="R40" s="82"/>
    </row>
    <row r="41" spans="1:18" s="94" customFormat="1" ht="15">
      <c r="A41" s="145"/>
      <c r="B41" s="146"/>
      <c r="C41" s="149" t="s">
        <v>166</v>
      </c>
      <c r="D41" s="150"/>
      <c r="E41" s="150"/>
      <c r="F41" s="150"/>
      <c r="G41" s="154"/>
      <c r="H41" s="72"/>
      <c r="L41" s="82"/>
      <c r="M41" s="82"/>
      <c r="N41" s="82"/>
      <c r="O41" s="82"/>
      <c r="P41" s="82"/>
      <c r="Q41" s="82"/>
      <c r="R41" s="82"/>
    </row>
    <row r="42" spans="1:18" s="94" customFormat="1" ht="15">
      <c r="A42" s="145"/>
      <c r="B42" s="146"/>
      <c r="C42" s="69" t="s">
        <v>158</v>
      </c>
      <c r="D42" s="73"/>
      <c r="E42" s="73"/>
      <c r="F42" s="73"/>
      <c r="G42" s="73"/>
      <c r="H42" s="71">
        <f>38080+20480</f>
        <v>58560</v>
      </c>
      <c r="L42" s="82"/>
      <c r="M42" s="82"/>
      <c r="N42" s="82"/>
      <c r="O42" s="82"/>
      <c r="P42" s="82"/>
      <c r="Q42" s="82"/>
      <c r="R42" s="82"/>
    </row>
    <row r="43" spans="1:18" s="94" customFormat="1" ht="15">
      <c r="A43" s="145"/>
      <c r="B43" s="146"/>
      <c r="C43" s="69" t="s">
        <v>2</v>
      </c>
      <c r="D43" s="70"/>
      <c r="E43" s="73"/>
      <c r="F43" s="73"/>
      <c r="G43" s="73"/>
      <c r="H43" s="71">
        <f>6565+2122</f>
        <v>8687</v>
      </c>
      <c r="L43" s="82"/>
      <c r="M43" s="82"/>
      <c r="N43" s="82"/>
      <c r="O43" s="82"/>
      <c r="P43" s="82"/>
      <c r="Q43" s="82"/>
      <c r="R43" s="82"/>
    </row>
    <row r="44" spans="1:18" s="94" customFormat="1" ht="15">
      <c r="A44" s="145"/>
      <c r="B44" s="146"/>
      <c r="C44" s="69" t="s">
        <v>128</v>
      </c>
      <c r="D44" s="73"/>
      <c r="E44" s="73"/>
      <c r="F44" s="73"/>
      <c r="G44" s="73"/>
      <c r="H44" s="71">
        <v>35000</v>
      </c>
      <c r="L44" s="82"/>
      <c r="M44" s="82"/>
      <c r="N44" s="82"/>
      <c r="O44" s="82"/>
      <c r="P44" s="82"/>
      <c r="Q44" s="82"/>
      <c r="R44" s="82"/>
    </row>
    <row r="45" spans="1:18" s="94" customFormat="1" ht="15">
      <c r="A45" s="145"/>
      <c r="B45" s="146"/>
      <c r="C45" s="69" t="s">
        <v>162</v>
      </c>
      <c r="D45" s="70"/>
      <c r="E45" s="70"/>
      <c r="F45" s="73"/>
      <c r="G45" s="73"/>
      <c r="H45" s="71">
        <v>48315</v>
      </c>
      <c r="L45" s="82"/>
      <c r="M45" s="82"/>
      <c r="N45" s="82"/>
      <c r="O45" s="82"/>
      <c r="P45" s="82"/>
      <c r="Q45" s="82"/>
      <c r="R45" s="82"/>
    </row>
    <row r="46" spans="1:18" s="94" customFormat="1" ht="15">
      <c r="A46" s="145"/>
      <c r="B46" s="146"/>
      <c r="C46" s="69" t="s">
        <v>160</v>
      </c>
      <c r="D46" s="70"/>
      <c r="E46" s="70"/>
      <c r="F46" s="73"/>
      <c r="G46" s="73"/>
      <c r="H46" s="71">
        <f>2122</f>
        <v>2122</v>
      </c>
      <c r="L46" s="82"/>
      <c r="M46" s="82"/>
      <c r="N46" s="82"/>
      <c r="O46" s="82"/>
      <c r="P46" s="82"/>
      <c r="Q46" s="82"/>
      <c r="R46" s="82"/>
    </row>
    <row r="47" spans="1:18" s="94" customFormat="1" ht="15">
      <c r="A47" s="145"/>
      <c r="B47" s="146"/>
      <c r="C47" s="69" t="s">
        <v>164</v>
      </c>
      <c r="D47" s="73"/>
      <c r="E47" s="73"/>
      <c r="F47" s="73"/>
      <c r="G47" s="73"/>
      <c r="H47" s="71">
        <f>11530+5136+430</f>
        <v>17096</v>
      </c>
      <c r="L47" s="82"/>
      <c r="M47" s="82"/>
      <c r="N47" s="82"/>
      <c r="O47" s="82"/>
      <c r="P47" s="82"/>
      <c r="Q47" s="82"/>
      <c r="R47" s="82"/>
    </row>
    <row r="48" spans="1:18" s="94" customFormat="1" ht="14.25">
      <c r="A48" s="147"/>
      <c r="B48" s="148"/>
      <c r="C48" s="69" t="s">
        <v>146</v>
      </c>
      <c r="D48" s="70"/>
      <c r="E48" s="70"/>
      <c r="F48" s="70"/>
      <c r="G48" s="70"/>
      <c r="H48" s="71">
        <f>5721+3943+9285+6015+8519+6386</f>
        <v>39869</v>
      </c>
      <c r="L48" s="82"/>
      <c r="M48" s="82"/>
      <c r="N48" s="82"/>
      <c r="O48" s="82"/>
      <c r="P48" s="82"/>
      <c r="Q48" s="82"/>
      <c r="R48" s="82"/>
    </row>
    <row r="49" spans="1:13" s="94" customFormat="1" ht="15.75">
      <c r="A49" s="74"/>
      <c r="B49" s="74"/>
      <c r="C49" s="117"/>
      <c r="D49" s="117"/>
      <c r="E49" s="117"/>
      <c r="F49" s="117"/>
      <c r="G49" s="117"/>
      <c r="H49" s="117"/>
      <c r="L49" s="136"/>
    </row>
    <row r="50" spans="1:13" ht="42.75" customHeight="1">
      <c r="A50" s="172" t="s">
        <v>1</v>
      </c>
      <c r="B50" s="172"/>
      <c r="C50" s="172"/>
      <c r="D50" s="172"/>
      <c r="E50" s="172"/>
      <c r="F50" s="172"/>
      <c r="G50" s="172"/>
      <c r="H50" s="172"/>
      <c r="I50" s="54"/>
      <c r="J50" s="54"/>
    </row>
    <row r="51" spans="1:13">
      <c r="A51" s="75"/>
      <c r="B51" s="75"/>
      <c r="C51" s="75"/>
      <c r="D51" s="75"/>
      <c r="E51" s="76"/>
      <c r="F51" s="76"/>
      <c r="G51" s="76"/>
      <c r="H51" s="76"/>
      <c r="I51" s="76"/>
      <c r="J51" s="76"/>
    </row>
    <row r="52" spans="1:13" ht="33" customHeight="1">
      <c r="A52" s="158" t="s">
        <v>167</v>
      </c>
      <c r="B52" s="158"/>
      <c r="C52" s="158"/>
      <c r="D52" s="158"/>
      <c r="E52" s="158"/>
      <c r="F52" s="158"/>
      <c r="G52" s="158"/>
      <c r="H52" s="158"/>
      <c r="I52" s="118"/>
      <c r="J52" s="118"/>
    </row>
    <row r="53" spans="1:13" ht="15">
      <c r="A53" s="77"/>
      <c r="B53" s="77"/>
      <c r="C53" s="77"/>
      <c r="D53" s="77"/>
      <c r="E53" s="77"/>
      <c r="F53" s="77"/>
      <c r="G53" s="77"/>
      <c r="H53" s="85" t="s">
        <v>122</v>
      </c>
      <c r="J53" s="77"/>
    </row>
    <row r="54" spans="1:13" ht="15.75">
      <c r="A54" s="151" t="s">
        <v>47</v>
      </c>
      <c r="B54" s="153"/>
      <c r="C54" s="151" t="s">
        <v>165</v>
      </c>
      <c r="D54" s="152"/>
      <c r="E54" s="152"/>
      <c r="F54" s="152"/>
      <c r="G54" s="153"/>
      <c r="H54" s="68" t="s">
        <v>121</v>
      </c>
      <c r="I54" s="77"/>
      <c r="J54" s="77"/>
    </row>
    <row r="55" spans="1:13" ht="15" customHeight="1">
      <c r="A55" s="143" t="s">
        <v>134</v>
      </c>
      <c r="B55" s="144"/>
      <c r="C55" s="155" t="s">
        <v>161</v>
      </c>
      <c r="D55" s="156"/>
      <c r="E55" s="156"/>
      <c r="F55" s="156"/>
      <c r="G55" s="157"/>
      <c r="H55" s="78">
        <f>406+2932+1081+916+806+774+382+284+200</f>
        <v>7781</v>
      </c>
      <c r="I55" s="77"/>
      <c r="J55" s="77"/>
    </row>
    <row r="56" spans="1:13" ht="15" customHeight="1">
      <c r="A56" s="145"/>
      <c r="B56" s="146"/>
      <c r="C56" s="155" t="s">
        <v>157</v>
      </c>
      <c r="D56" s="156"/>
      <c r="E56" s="156"/>
      <c r="F56" s="156"/>
      <c r="G56" s="157"/>
      <c r="H56" s="78">
        <f>7161</f>
        <v>7161</v>
      </c>
      <c r="I56" s="77"/>
      <c r="J56" s="77"/>
    </row>
    <row r="57" spans="1:13" ht="15" customHeight="1">
      <c r="A57" s="145"/>
      <c r="B57" s="146"/>
      <c r="C57" s="155" t="s">
        <v>155</v>
      </c>
      <c r="D57" s="156"/>
      <c r="E57" s="156"/>
      <c r="F57" s="156"/>
      <c r="G57" s="157"/>
      <c r="H57" s="78">
        <f>1549+1549</f>
        <v>3098</v>
      </c>
      <c r="I57" s="77"/>
      <c r="J57" s="77"/>
    </row>
    <row r="58" spans="1:13" ht="15" customHeight="1">
      <c r="A58" s="145"/>
      <c r="B58" s="146"/>
      <c r="C58" s="69" t="s">
        <v>101</v>
      </c>
      <c r="D58" s="79"/>
      <c r="E58" s="79"/>
      <c r="F58" s="79"/>
      <c r="G58" s="80"/>
      <c r="H58" s="78">
        <v>17235</v>
      </c>
      <c r="I58" s="77"/>
      <c r="J58" s="77"/>
      <c r="K58" s="77"/>
      <c r="L58" s="77"/>
    </row>
    <row r="59" spans="1:13" ht="15">
      <c r="A59" s="145"/>
      <c r="B59" s="146"/>
      <c r="C59" s="150" t="s">
        <v>166</v>
      </c>
      <c r="D59" s="150"/>
      <c r="E59" s="150"/>
      <c r="F59" s="150"/>
      <c r="G59" s="154"/>
      <c r="H59" s="78"/>
      <c r="I59" s="77"/>
      <c r="J59" s="77"/>
    </row>
    <row r="60" spans="1:13" ht="14.25">
      <c r="A60" s="147"/>
      <c r="B60" s="148"/>
      <c r="C60" s="182" t="s">
        <v>123</v>
      </c>
      <c r="D60" s="183"/>
      <c r="E60" s="183"/>
      <c r="F60" s="183"/>
      <c r="G60" s="184"/>
      <c r="H60" s="81">
        <v>12318.69</v>
      </c>
      <c r="I60" s="76"/>
      <c r="J60" s="76"/>
      <c r="M60" s="133"/>
    </row>
    <row r="61" spans="1:13">
      <c r="A61" s="75"/>
      <c r="B61" s="75"/>
      <c r="C61" s="75"/>
      <c r="D61" s="75"/>
      <c r="E61" s="76"/>
      <c r="F61" s="76"/>
      <c r="G61" s="76"/>
      <c r="H61" s="76"/>
      <c r="I61" s="76"/>
      <c r="J61" s="76"/>
    </row>
    <row r="62" spans="1:13">
      <c r="A62" s="82" t="s">
        <v>89</v>
      </c>
      <c r="B62" s="82"/>
      <c r="C62" s="82"/>
      <c r="D62" s="82"/>
      <c r="E62" s="82"/>
      <c r="F62" s="82"/>
      <c r="G62" s="82"/>
      <c r="H62" s="82"/>
      <c r="I62" s="82"/>
      <c r="J62" s="82"/>
    </row>
    <row r="63" spans="1:13" ht="18" customHeight="1">
      <c r="A63" s="179" t="s">
        <v>46</v>
      </c>
      <c r="B63" s="179"/>
      <c r="C63" s="179"/>
      <c r="D63" s="179"/>
      <c r="E63" s="179"/>
      <c r="F63" s="179"/>
      <c r="G63" s="179"/>
      <c r="H63" s="179"/>
      <c r="I63" s="83"/>
      <c r="J63" s="83"/>
    </row>
    <row r="64" spans="1:13" ht="12" customHeight="1">
      <c r="A64" s="83"/>
      <c r="B64" s="83"/>
      <c r="C64" s="83"/>
      <c r="D64" s="83"/>
      <c r="E64" s="83"/>
      <c r="F64" s="83"/>
      <c r="G64" s="83"/>
      <c r="H64" s="83"/>
      <c r="I64" s="83"/>
      <c r="J64" s="83"/>
    </row>
    <row r="65" spans="1:21" ht="15.75">
      <c r="A65" s="160" t="s">
        <v>44</v>
      </c>
      <c r="B65" s="160"/>
      <c r="C65" s="160"/>
      <c r="D65" s="160"/>
      <c r="E65" s="160"/>
      <c r="F65" s="160"/>
      <c r="G65" s="160"/>
      <c r="H65" s="160"/>
      <c r="I65" s="113"/>
      <c r="J65" s="113"/>
    </row>
    <row r="66" spans="1:21" ht="15.75">
      <c r="A66" s="84"/>
      <c r="B66" s="84"/>
      <c r="C66" s="84"/>
      <c r="D66" s="84"/>
      <c r="E66" s="84"/>
      <c r="F66" s="84"/>
      <c r="G66" s="84"/>
      <c r="H66" s="85" t="s">
        <v>126</v>
      </c>
      <c r="J66" s="84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</row>
    <row r="67" spans="1:21" ht="15.75">
      <c r="A67" s="141" t="s">
        <v>45</v>
      </c>
      <c r="B67" s="141"/>
      <c r="C67" s="141"/>
      <c r="D67" s="141"/>
      <c r="E67" s="141"/>
      <c r="F67" s="141"/>
      <c r="G67" s="142"/>
      <c r="H67" s="86">
        <f>SUM(H76:H89)+H69+H75</f>
        <v>2426554.6671176171</v>
      </c>
      <c r="I67" s="119"/>
      <c r="J67" s="119"/>
    </row>
    <row r="68" spans="1:21" ht="15">
      <c r="A68" s="87" t="s">
        <v>34</v>
      </c>
      <c r="B68" s="196" t="s">
        <v>35</v>
      </c>
      <c r="C68" s="197"/>
      <c r="D68" s="197"/>
      <c r="E68" s="197"/>
      <c r="F68" s="197"/>
      <c r="G68" s="198"/>
      <c r="H68" s="88" t="s">
        <v>36</v>
      </c>
      <c r="I68" s="95"/>
      <c r="K68" s="82"/>
      <c r="L68" s="82"/>
      <c r="M68" s="82"/>
      <c r="N68" s="82"/>
      <c r="O68" s="82"/>
      <c r="P68" s="82"/>
    </row>
    <row r="69" spans="1:21" ht="15.75">
      <c r="A69" s="89" t="s">
        <v>37</v>
      </c>
      <c r="B69" s="69" t="s">
        <v>38</v>
      </c>
      <c r="C69" s="70"/>
      <c r="D69" s="70"/>
      <c r="E69" s="70"/>
      <c r="F69" s="70"/>
      <c r="G69" s="70"/>
      <c r="H69" s="90">
        <f>SUM(H70:H74)</f>
        <v>102683.03062201709</v>
      </c>
      <c r="I69" s="59"/>
      <c r="K69" s="120">
        <f>Основное!$C$18*Основное!K35</f>
        <v>0</v>
      </c>
      <c r="L69" s="82"/>
      <c r="M69" s="82"/>
      <c r="N69" s="82"/>
      <c r="O69" s="82"/>
      <c r="P69" s="82"/>
    </row>
    <row r="70" spans="1:21" ht="15">
      <c r="A70" s="89"/>
      <c r="B70" s="69" t="s">
        <v>136</v>
      </c>
      <c r="C70" s="70"/>
      <c r="D70" s="70"/>
      <c r="E70" s="70"/>
      <c r="F70" s="70"/>
      <c r="G70" s="70"/>
      <c r="H70" s="81">
        <f>140+281+256+2736+246+3945</f>
        <v>7604</v>
      </c>
      <c r="I70" s="59"/>
      <c r="K70" s="82"/>
      <c r="L70" s="82"/>
      <c r="M70" s="82"/>
      <c r="N70" s="82"/>
      <c r="O70" s="82"/>
      <c r="P70" s="82"/>
    </row>
    <row r="71" spans="1:21" ht="15">
      <c r="A71" s="89"/>
      <c r="B71" s="155" t="s">
        <v>159</v>
      </c>
      <c r="C71" s="156"/>
      <c r="D71" s="156"/>
      <c r="E71" s="156"/>
      <c r="F71" s="156"/>
      <c r="G71" s="157"/>
      <c r="H71" s="81">
        <f>9789+344</f>
        <v>10133</v>
      </c>
      <c r="I71" s="59"/>
      <c r="K71" s="82"/>
      <c r="L71" s="82"/>
      <c r="M71" s="82"/>
      <c r="N71" s="82"/>
      <c r="O71" s="82"/>
      <c r="P71" s="82"/>
    </row>
    <row r="72" spans="1:21" ht="15">
      <c r="A72" s="89"/>
      <c r="B72" s="69" t="s">
        <v>138</v>
      </c>
      <c r="C72" s="70"/>
      <c r="D72" s="70"/>
      <c r="E72" s="70"/>
      <c r="F72" s="70"/>
      <c r="G72" s="70"/>
      <c r="H72" s="81">
        <f>7346+1197+1540+2170+1165</f>
        <v>13418</v>
      </c>
      <c r="I72" s="59"/>
      <c r="K72" s="82"/>
      <c r="L72" s="82"/>
      <c r="M72" s="82"/>
      <c r="N72" s="82"/>
      <c r="O72" s="82"/>
      <c r="P72" s="82"/>
    </row>
    <row r="73" spans="1:21" ht="15">
      <c r="A73" s="89"/>
      <c r="B73" s="69" t="s">
        <v>3</v>
      </c>
      <c r="C73" s="70"/>
      <c r="D73" s="70"/>
      <c r="E73" s="70"/>
      <c r="F73" s="70"/>
      <c r="G73" s="70"/>
      <c r="H73" s="81">
        <f>184+695+448+318+321+306+122+135+2675+126</f>
        <v>5330</v>
      </c>
      <c r="I73" s="59"/>
      <c r="K73" s="82"/>
      <c r="L73" s="82"/>
      <c r="M73" s="82"/>
      <c r="N73" s="82"/>
      <c r="O73" s="82"/>
      <c r="P73" s="82"/>
    </row>
    <row r="74" spans="1:21" ht="48" customHeight="1">
      <c r="A74" s="89"/>
      <c r="B74" s="194" t="s">
        <v>27</v>
      </c>
      <c r="C74" s="195"/>
      <c r="D74" s="195"/>
      <c r="E74" s="195"/>
      <c r="F74" s="195"/>
      <c r="G74" s="195"/>
      <c r="H74" s="81">
        <f>Основное!C18*Основное!H35</f>
        <v>66198.03062201709</v>
      </c>
      <c r="I74" s="59"/>
      <c r="K74" s="82"/>
      <c r="L74" s="82"/>
      <c r="M74" s="82"/>
      <c r="N74" s="82"/>
      <c r="O74" s="82"/>
      <c r="P74" s="82"/>
    </row>
    <row r="75" spans="1:21" ht="15">
      <c r="A75" s="89" t="s">
        <v>39</v>
      </c>
      <c r="B75" s="69" t="s">
        <v>106</v>
      </c>
      <c r="C75" s="70"/>
      <c r="D75" s="70"/>
      <c r="E75" s="70"/>
      <c r="F75" s="70"/>
      <c r="G75" s="70"/>
      <c r="H75" s="81">
        <f>H39+Основное!$C$18*Основное!H37</f>
        <v>373346.69177120738</v>
      </c>
      <c r="I75" s="59"/>
      <c r="K75" s="82"/>
      <c r="L75" s="82"/>
      <c r="M75" s="82"/>
      <c r="N75" s="82"/>
      <c r="O75" s="82"/>
      <c r="P75" s="82"/>
    </row>
    <row r="76" spans="1:21" ht="15">
      <c r="A76" s="89" t="s">
        <v>9</v>
      </c>
      <c r="B76" s="69" t="s">
        <v>22</v>
      </c>
      <c r="C76" s="70"/>
      <c r="D76" s="70"/>
      <c r="E76" s="70"/>
      <c r="F76" s="70"/>
      <c r="G76" s="70"/>
      <c r="H76" s="81">
        <f>Основное!$C$18*Основное!H36</f>
        <v>13265.197171860456</v>
      </c>
      <c r="I76" s="59"/>
      <c r="K76" s="82"/>
      <c r="L76" s="82"/>
      <c r="M76" s="82"/>
      <c r="N76" s="82"/>
      <c r="O76" s="82"/>
      <c r="P76" s="82"/>
    </row>
    <row r="77" spans="1:21" ht="15">
      <c r="A77" s="89" t="s">
        <v>10</v>
      </c>
      <c r="B77" s="69" t="s">
        <v>40</v>
      </c>
      <c r="C77" s="70"/>
      <c r="D77" s="70"/>
      <c r="E77" s="70"/>
      <c r="F77" s="70"/>
      <c r="G77" s="70"/>
      <c r="H77" s="81">
        <f>Основное!$C$18*Основное!H38</f>
        <v>4829.7223332705353</v>
      </c>
      <c r="I77" s="59"/>
    </row>
    <row r="78" spans="1:21" ht="15">
      <c r="A78" s="89" t="s">
        <v>11</v>
      </c>
      <c r="B78" s="69" t="s">
        <v>25</v>
      </c>
      <c r="C78" s="70"/>
      <c r="D78" s="70"/>
      <c r="E78" s="70"/>
      <c r="F78" s="70"/>
      <c r="G78" s="70"/>
      <c r="H78" s="81">
        <f>Основное!$C$18*Основное!H39</f>
        <v>17234.767677520616</v>
      </c>
      <c r="I78" s="59"/>
    </row>
    <row r="79" spans="1:21" ht="15">
      <c r="A79" s="89" t="s">
        <v>12</v>
      </c>
      <c r="B79" s="69" t="s">
        <v>7</v>
      </c>
      <c r="C79" s="70"/>
      <c r="D79" s="70"/>
      <c r="E79" s="70"/>
      <c r="F79" s="70"/>
      <c r="G79" s="70"/>
      <c r="H79" s="81">
        <f>Основное!$C$18*Основное!H40</f>
        <v>146037.03890077132</v>
      </c>
      <c r="I79" s="59"/>
    </row>
    <row r="80" spans="1:21" ht="15">
      <c r="A80" s="89" t="s">
        <v>13</v>
      </c>
      <c r="B80" s="69" t="s">
        <v>8</v>
      </c>
      <c r="C80" s="70"/>
      <c r="D80" s="70"/>
      <c r="E80" s="70"/>
      <c r="F80" s="70"/>
      <c r="G80" s="70"/>
      <c r="H80" s="81">
        <f>Основное!$C$18*Основное!H41</f>
        <v>7696.7187818608982</v>
      </c>
      <c r="I80" s="59"/>
    </row>
    <row r="81" spans="1:12" ht="15">
      <c r="A81" s="89" t="s">
        <v>14</v>
      </c>
      <c r="B81" s="69" t="s">
        <v>41</v>
      </c>
      <c r="C81" s="70"/>
      <c r="D81" s="70"/>
      <c r="E81" s="70"/>
      <c r="F81" s="70"/>
      <c r="G81" s="70"/>
      <c r="H81" s="81">
        <f>Основное!$C$18*Основное!H42</f>
        <v>145243.80301977595</v>
      </c>
      <c r="I81" s="59"/>
    </row>
    <row r="82" spans="1:12" ht="15">
      <c r="A82" s="89" t="s">
        <v>15</v>
      </c>
      <c r="B82" s="69" t="s">
        <v>102</v>
      </c>
      <c r="C82" s="70"/>
      <c r="D82" s="70"/>
      <c r="E82" s="70"/>
      <c r="F82" s="70"/>
      <c r="G82" s="70"/>
      <c r="H82" s="81">
        <f>Основное!$C$18*Основное!H43</f>
        <v>355768.85538257088</v>
      </c>
      <c r="I82" s="59"/>
    </row>
    <row r="83" spans="1:12" ht="15">
      <c r="A83" s="89" t="s">
        <v>16</v>
      </c>
      <c r="B83" s="69" t="s">
        <v>107</v>
      </c>
      <c r="C83" s="70"/>
      <c r="D83" s="70"/>
      <c r="E83" s="70"/>
      <c r="F83" s="70"/>
      <c r="G83" s="70"/>
      <c r="H83" s="81">
        <f>Основное!$C$18*Основное!H44</f>
        <v>37790.518341751078</v>
      </c>
      <c r="I83" s="59"/>
    </row>
    <row r="84" spans="1:12" ht="15">
      <c r="A84" s="89" t="s">
        <v>17</v>
      </c>
      <c r="B84" s="69" t="s">
        <v>100</v>
      </c>
      <c r="C84" s="70"/>
      <c r="D84" s="70"/>
      <c r="E84" s="70"/>
      <c r="F84" s="70"/>
      <c r="G84" s="70"/>
      <c r="H84" s="81">
        <f>Основное!$C$18*Основное!H45</f>
        <v>48769.486656817498</v>
      </c>
      <c r="I84" s="59"/>
    </row>
    <row r="85" spans="1:12" ht="15">
      <c r="A85" s="89" t="s">
        <v>18</v>
      </c>
      <c r="B85" s="69" t="s">
        <v>105</v>
      </c>
      <c r="C85" s="70"/>
      <c r="D85" s="70"/>
      <c r="E85" s="70"/>
      <c r="F85" s="70"/>
      <c r="G85" s="70"/>
      <c r="H85" s="81">
        <f>Основное!$C$18*Основное!H46</f>
        <v>18756.594137608605</v>
      </c>
      <c r="I85" s="59"/>
    </row>
    <row r="86" spans="1:12" ht="15">
      <c r="A86" s="89" t="s">
        <v>19</v>
      </c>
      <c r="B86" s="69" t="s">
        <v>42</v>
      </c>
      <c r="C86" s="70"/>
      <c r="D86" s="70"/>
      <c r="E86" s="70"/>
      <c r="F86" s="70"/>
      <c r="G86" s="70"/>
      <c r="H86" s="81">
        <f>Основное!$C$18*Основное!H47+35400+2000</f>
        <v>913379.25929322373</v>
      </c>
      <c r="I86" s="59"/>
    </row>
    <row r="87" spans="1:12" ht="15">
      <c r="A87" s="89" t="s">
        <v>20</v>
      </c>
      <c r="B87" s="69" t="s">
        <v>99</v>
      </c>
      <c r="C87" s="70"/>
      <c r="D87" s="70"/>
      <c r="E87" s="70"/>
      <c r="F87" s="70"/>
      <c r="G87" s="70"/>
      <c r="H87" s="81">
        <f>Основное!$C$18*Основное!H48+7480</f>
        <v>184427.81037723119</v>
      </c>
      <c r="I87" s="59"/>
    </row>
    <row r="88" spans="1:12" ht="15">
      <c r="A88" s="89" t="s">
        <v>21</v>
      </c>
      <c r="B88" s="69" t="s">
        <v>94</v>
      </c>
      <c r="C88" s="70"/>
      <c r="D88" s="70"/>
      <c r="E88" s="70"/>
      <c r="F88" s="70"/>
      <c r="G88" s="70"/>
      <c r="H88" s="81">
        <f>Основное!$C$18*Основное!H49</f>
        <v>25632.652470189281</v>
      </c>
      <c r="I88" s="59"/>
    </row>
    <row r="89" spans="1:12" ht="15">
      <c r="A89" s="89" t="s">
        <v>24</v>
      </c>
      <c r="B89" s="69" t="s">
        <v>28</v>
      </c>
      <c r="C89" s="70"/>
      <c r="D89" s="70"/>
      <c r="E89" s="70"/>
      <c r="F89" s="70"/>
      <c r="G89" s="70"/>
      <c r="H89" s="81">
        <f>Основное!$C$18*Основное!H50</f>
        <v>31692.520179940191</v>
      </c>
      <c r="I89" s="59"/>
    </row>
    <row r="90" spans="1:12">
      <c r="A90" s="91"/>
      <c r="B90" s="91"/>
      <c r="C90" s="91"/>
      <c r="D90" s="91"/>
      <c r="E90" s="91"/>
      <c r="F90" s="91"/>
      <c r="G90" s="91"/>
      <c r="H90" s="92"/>
      <c r="I90" s="121"/>
      <c r="J90" s="121"/>
    </row>
    <row r="91" spans="1:12" s="94" customFormat="1" ht="26.25" customHeight="1">
      <c r="A91" s="193" t="s">
        <v>151</v>
      </c>
      <c r="B91" s="193"/>
      <c r="C91" s="193"/>
      <c r="D91" s="193"/>
      <c r="E91" s="193"/>
      <c r="F91" s="193"/>
      <c r="G91" s="193"/>
      <c r="H91" s="193"/>
      <c r="I91" s="122"/>
      <c r="J91" s="122"/>
    </row>
    <row r="92" spans="1:12" s="94" customFormat="1">
      <c r="A92" s="93"/>
      <c r="B92" s="192"/>
      <c r="C92" s="192"/>
      <c r="D92" s="192"/>
      <c r="E92" s="192"/>
      <c r="F92" s="192"/>
      <c r="G92" s="192"/>
      <c r="H92" s="192"/>
      <c r="I92" s="98"/>
      <c r="J92" s="98"/>
    </row>
    <row r="93" spans="1:12" s="94" customFormat="1" ht="15.75">
      <c r="A93" s="191" t="s">
        <v>152</v>
      </c>
      <c r="B93" s="191"/>
      <c r="C93" s="191"/>
      <c r="D93" s="191"/>
      <c r="E93" s="191"/>
      <c r="F93" s="191"/>
      <c r="G93" s="93"/>
      <c r="I93" s="93"/>
      <c r="J93" s="93"/>
    </row>
    <row r="94" spans="1:12" s="94" customFormat="1" ht="15">
      <c r="A94" s="95"/>
      <c r="B94" s="95"/>
      <c r="C94" s="95"/>
      <c r="D94" s="95"/>
      <c r="F94" s="97" t="s">
        <v>124</v>
      </c>
      <c r="H94" s="98"/>
      <c r="I94" s="98"/>
      <c r="J94" s="98"/>
    </row>
    <row r="95" spans="1:12" s="94" customFormat="1" ht="34.5" customHeight="1">
      <c r="A95" s="99" t="s">
        <v>143</v>
      </c>
      <c r="B95" s="99" t="s">
        <v>148</v>
      </c>
      <c r="C95" s="100" t="s">
        <v>125</v>
      </c>
      <c r="D95" s="132" t="s">
        <v>144</v>
      </c>
      <c r="E95" s="132" t="s">
        <v>147</v>
      </c>
      <c r="F95" s="101" t="s">
        <v>137</v>
      </c>
      <c r="G95" s="102"/>
      <c r="H95" s="103"/>
      <c r="I95" s="96"/>
      <c r="J95" s="98"/>
      <c r="K95" s="98"/>
      <c r="L95" s="98"/>
    </row>
    <row r="96" spans="1:12" s="94" customFormat="1" ht="15">
      <c r="A96" s="104">
        <v>12960</v>
      </c>
      <c r="B96" s="104">
        <v>12960</v>
      </c>
      <c r="C96" s="105">
        <v>12000</v>
      </c>
      <c r="D96" s="105">
        <v>16800</v>
      </c>
      <c r="E96" s="105">
        <v>12000</v>
      </c>
      <c r="F96" s="105">
        <f>SUM(A96:E96)</f>
        <v>66720</v>
      </c>
      <c r="G96" s="106"/>
      <c r="H96" s="107"/>
      <c r="I96" s="98"/>
      <c r="J96" s="98"/>
    </row>
    <row r="97" spans="1:16" s="94" customFormat="1" ht="15">
      <c r="A97" s="108"/>
      <c r="B97" s="108"/>
      <c r="C97" s="109"/>
      <c r="D97" s="109"/>
      <c r="E97" s="109"/>
      <c r="F97" s="109"/>
      <c r="G97" s="96"/>
      <c r="H97" s="98"/>
      <c r="I97" s="98"/>
      <c r="J97" s="98"/>
    </row>
    <row r="98" spans="1:16" s="94" customFormat="1" ht="95.25" customHeight="1">
      <c r="A98" s="186" t="s">
        <v>173</v>
      </c>
      <c r="B98" s="186"/>
      <c r="C98" s="186"/>
      <c r="D98" s="186"/>
      <c r="E98" s="186"/>
      <c r="F98" s="186"/>
      <c r="G98" s="186"/>
      <c r="H98" s="186"/>
      <c r="I98" s="123"/>
      <c r="J98" s="123"/>
      <c r="K98" s="123"/>
      <c r="L98" s="123"/>
      <c r="M98" s="123"/>
    </row>
    <row r="99" spans="1:16" ht="62.25" customHeight="1">
      <c r="A99" s="187" t="s">
        <v>175</v>
      </c>
      <c r="B99" s="187"/>
      <c r="C99" s="187"/>
      <c r="D99" s="187"/>
      <c r="E99" s="187"/>
      <c r="F99" s="187"/>
      <c r="G99" s="187"/>
      <c r="H99" s="187"/>
      <c r="I99" s="124"/>
      <c r="J99" s="124"/>
      <c r="K99" s="124"/>
      <c r="L99" s="124"/>
      <c r="M99" s="124"/>
      <c r="N99" s="124"/>
      <c r="O99" s="124"/>
      <c r="P99" s="124"/>
    </row>
    <row r="100" spans="1:16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</row>
    <row r="101" spans="1:16" ht="15">
      <c r="A101" s="188" t="s">
        <v>174</v>
      </c>
      <c r="B101" s="188"/>
      <c r="C101" s="188"/>
      <c r="D101" s="188"/>
      <c r="E101" s="188"/>
      <c r="F101" s="188"/>
      <c r="G101" s="188"/>
      <c r="H101" s="188"/>
      <c r="I101" s="125"/>
      <c r="J101" s="125"/>
      <c r="K101" s="126"/>
      <c r="L101" s="126"/>
      <c r="M101" s="126"/>
      <c r="N101" s="126"/>
      <c r="O101" s="126"/>
      <c r="P101" s="126"/>
    </row>
    <row r="102" spans="1:16" ht="15">
      <c r="A102" s="188" t="s">
        <v>110</v>
      </c>
      <c r="B102" s="188"/>
      <c r="C102" s="188"/>
      <c r="D102" s="188"/>
      <c r="E102" s="188"/>
      <c r="F102" s="188"/>
      <c r="G102" s="188"/>
      <c r="H102" s="188"/>
      <c r="I102" s="125"/>
      <c r="J102" s="125"/>
      <c r="K102" s="126"/>
      <c r="L102" s="126"/>
      <c r="M102" s="126"/>
      <c r="N102" s="126"/>
      <c r="O102" s="126"/>
      <c r="P102" s="126"/>
    </row>
    <row r="103" spans="1:16" ht="14.25">
      <c r="A103" s="190" t="s">
        <v>111</v>
      </c>
      <c r="B103" s="190"/>
      <c r="C103" s="190"/>
      <c r="D103" s="190"/>
      <c r="E103" s="190"/>
      <c r="F103" s="190"/>
      <c r="G103" s="190"/>
      <c r="H103" s="190"/>
      <c r="I103" s="127"/>
      <c r="J103" s="127"/>
      <c r="K103" s="127"/>
      <c r="L103" s="127"/>
      <c r="M103" s="127"/>
      <c r="N103" s="127"/>
      <c r="O103" s="127"/>
      <c r="P103" s="127"/>
    </row>
    <row r="104" spans="1:16" ht="15">
      <c r="A104" s="189" t="s">
        <v>29</v>
      </c>
      <c r="B104" s="189"/>
      <c r="C104" s="189"/>
      <c r="D104" s="189"/>
      <c r="E104" s="189"/>
      <c r="F104" s="189"/>
      <c r="G104" s="189"/>
      <c r="H104" s="189"/>
      <c r="I104" s="128"/>
      <c r="J104" s="128"/>
      <c r="K104" s="129"/>
      <c r="L104" s="129"/>
      <c r="M104" s="129"/>
      <c r="N104" s="129"/>
      <c r="O104" s="129"/>
      <c r="P104" s="129"/>
    </row>
    <row r="105" spans="1:16" ht="15">
      <c r="A105" s="185" t="s">
        <v>30</v>
      </c>
      <c r="B105" s="185"/>
      <c r="C105" s="185"/>
      <c r="D105" s="185"/>
      <c r="E105" s="185"/>
      <c r="F105" s="185"/>
      <c r="G105" s="185"/>
      <c r="H105" s="185"/>
      <c r="I105" s="130"/>
      <c r="J105" s="130"/>
      <c r="K105" s="131"/>
      <c r="L105" s="131"/>
      <c r="M105" s="131"/>
      <c r="N105" s="131"/>
      <c r="O105" s="131"/>
      <c r="P105" s="131"/>
    </row>
  </sheetData>
  <sheetProtection password="CC5F" sheet="1" objects="1" scenarios="1" selectLockedCells="1" selectUnlockedCells="1"/>
  <mergeCells count="53">
    <mergeCell ref="A31:H31"/>
    <mergeCell ref="H21:H23"/>
    <mergeCell ref="C56:G56"/>
    <mergeCell ref="A93:F93"/>
    <mergeCell ref="B92:H92"/>
    <mergeCell ref="A50:H50"/>
    <mergeCell ref="A91:H91"/>
    <mergeCell ref="B74:G74"/>
    <mergeCell ref="B68:G68"/>
    <mergeCell ref="A65:H65"/>
    <mergeCell ref="C60:G60"/>
    <mergeCell ref="A105:H105"/>
    <mergeCell ref="A98:H98"/>
    <mergeCell ref="A99:H99"/>
    <mergeCell ref="A101:H101"/>
    <mergeCell ref="A102:H102"/>
    <mergeCell ref="A104:H104"/>
    <mergeCell ref="A103:H103"/>
    <mergeCell ref="B71:G71"/>
    <mergeCell ref="A54:B54"/>
    <mergeCell ref="C54:G54"/>
    <mergeCell ref="E5:H7"/>
    <mergeCell ref="A63:H63"/>
    <mergeCell ref="C41:G41"/>
    <mergeCell ref="C32:D32"/>
    <mergeCell ref="E32:F32"/>
    <mergeCell ref="D21:D23"/>
    <mergeCell ref="E21:E23"/>
    <mergeCell ref="C55:G55"/>
    <mergeCell ref="A1:H1"/>
    <mergeCell ref="A2:H2"/>
    <mergeCell ref="A3:H3"/>
    <mergeCell ref="A17:H17"/>
    <mergeCell ref="A28:H28"/>
    <mergeCell ref="G21:G23"/>
    <mergeCell ref="A24:B24"/>
    <mergeCell ref="I19:J19"/>
    <mergeCell ref="B20:F20"/>
    <mergeCell ref="A19:H19"/>
    <mergeCell ref="K15:T15"/>
    <mergeCell ref="A21:B23"/>
    <mergeCell ref="C21:C23"/>
    <mergeCell ref="F21:F23"/>
    <mergeCell ref="K66:U66"/>
    <mergeCell ref="A67:G67"/>
    <mergeCell ref="A34:B48"/>
    <mergeCell ref="A33:B33"/>
    <mergeCell ref="C33:G33"/>
    <mergeCell ref="C59:G59"/>
    <mergeCell ref="A55:B60"/>
    <mergeCell ref="C39:G39"/>
    <mergeCell ref="A52:H52"/>
    <mergeCell ref="C57:G57"/>
  </mergeCells>
  <phoneticPr fontId="5" type="noConversion"/>
  <hyperlinks>
    <hyperlink ref="B68" r:id="rId1" display="blgorod@rambler.ru,"/>
    <hyperlink ref="B67" r:id="rId2" display="blgorod@rambler.ru,"/>
    <hyperlink ref="A103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7" orientation="portrait" verticalDpi="360" r:id="rId4"/>
  <headerFooter alignWithMargins="0"/>
  <rowBreaks count="1" manualBreakCount="1">
    <brk id="6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16</vt:lpstr>
      <vt:lpstr>Лист1</vt:lpstr>
      <vt:lpstr>Лист2</vt:lpstr>
      <vt:lpstr>Основное!Область_печати</vt:lpstr>
      <vt:lpstr>'Садовая 16'!Область_печати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2019-04-01T04:40:20Z</dcterms:modified>
</cp:coreProperties>
</file>