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Садовая 18" sheetId="46" r:id="rId3"/>
    <sheet name="Лист1" sheetId="63" r:id="rId4"/>
    <sheet name="Лист2" sheetId="64" r:id="rId5"/>
  </sheets>
  <definedNames>
    <definedName name="_xlnm.Print_Area" localSheetId="0">Основное!$A$1:$I$33</definedName>
    <definedName name="_xlnm.Print_Area" localSheetId="2">'Садовая 18'!$A$1:$H$105</definedName>
  </definedNames>
  <calcPr calcId="124519"/>
</workbook>
</file>

<file path=xl/calcChain.xml><?xml version="1.0" encoding="utf-8"?>
<calcChain xmlns="http://schemas.openxmlformats.org/spreadsheetml/2006/main">
  <c r="H24" i="46"/>
  <c r="G44" i="4"/>
  <c r="G35"/>
  <c r="G50"/>
  <c r="G47"/>
  <c r="G36"/>
  <c r="G46"/>
  <c r="D24" i="62"/>
  <c r="D26"/>
  <c r="G48" i="4"/>
  <c r="I33"/>
  <c r="H33"/>
  <c r="H37" i="46"/>
  <c r="H73"/>
  <c r="H53"/>
  <c r="H71"/>
  <c r="H54"/>
  <c r="H72"/>
  <c r="H55"/>
  <c r="H38"/>
  <c r="H75"/>
  <c r="H41"/>
  <c r="H70"/>
  <c r="H35"/>
  <c r="H69"/>
  <c r="H36"/>
  <c r="H68"/>
  <c r="H34"/>
  <c r="H42"/>
  <c r="G45" i="4"/>
  <c r="G49"/>
  <c r="H39" i="46"/>
  <c r="I2" i="62"/>
  <c r="C12"/>
  <c r="D20"/>
  <c r="F96" i="46"/>
  <c r="K67"/>
  <c r="F24"/>
  <c r="C33" i="4"/>
  <c r="H47"/>
  <c r="H48"/>
  <c r="J17" i="62"/>
  <c r="J18"/>
  <c r="E45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5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82" i="46"/>
  <c r="H89"/>
  <c r="H88"/>
  <c r="H87"/>
  <c r="H86"/>
  <c r="H85"/>
  <c r="H84"/>
  <c r="H83"/>
  <c r="H81"/>
  <c r="H80"/>
  <c r="H77"/>
  <c r="G52" i="4"/>
  <c r="H35"/>
  <c r="H74" i="46"/>
  <c r="H67" s="1"/>
  <c r="H65" s="1"/>
  <c r="H52" i="4"/>
  <c r="H79" i="46"/>
  <c r="H78"/>
  <c r="H76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разница лифт оплачено(страх.лифта, тех.обслуж.) и гранит</t>
        </r>
      </text>
    </comment>
    <comment ref="F47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начисл у ЛЛ- договора покос травы и ЗИЛ-домоф и дымоуд - мат помощь
</t>
        </r>
      </text>
    </comment>
  </commentList>
</comments>
</file>

<file path=xl/sharedStrings.xml><?xml version="1.0" encoding="utf-8"?>
<sst xmlns="http://schemas.openxmlformats.org/spreadsheetml/2006/main" count="251" uniqueCount="179">
  <si>
    <t>В таблице №1 приведено движение денежных средств по статье текущий ремонт  по лицевому счету дома №18 по ул.Садовая за 2018г.</t>
  </si>
  <si>
    <t>Установка металической двери</t>
  </si>
  <si>
    <t>Прочистка вентиляции</t>
  </si>
  <si>
    <t>В ходе плановых осмотров, а также на основании обращений собственников помещений жилого дома №18 по ул.Садовая в 2018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</si>
  <si>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Установка скамейки парковой, пандуса,</t>
  </si>
  <si>
    <t>Работы общестроительные (замки, метал. ограждения)</t>
  </si>
  <si>
    <t>содержание(замки, метал. ограждения)</t>
  </si>
  <si>
    <t>Содержание домофоного оборудования</t>
  </si>
  <si>
    <t>содержание домофоного оборудования</t>
  </si>
  <si>
    <t xml:space="preserve">Работы по договорам </t>
  </si>
  <si>
    <t xml:space="preserve">Услуги по вывозу и утилизации ТБО (с 01.01.2018г. по 30.06.2018г.) </t>
  </si>
  <si>
    <t>Автотранспорт (ЗИЛ - перевозка крупногабаритных материалов от МКД) с 01.01.2018г. По 30.06.2018г.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</si>
  <si>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</si>
  <si>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</si>
  <si>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</si>
  <si>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</si>
  <si>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</si>
  <si>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</si>
  <si>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</si>
  <si>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</si>
  <si>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</si>
  <si>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</si>
  <si>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</si>
  <si>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</si>
  <si>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</si>
  <si>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Транспортные услуги по доставке материалов</t>
  </si>
  <si>
    <t>трансп услуги (Догадаев,  Шарапов)</t>
  </si>
  <si>
    <t>16</t>
  </si>
  <si>
    <t>Дератизация,дезинфекция мест общего пользования</t>
  </si>
  <si>
    <t>Договора (включила покос травы)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</si>
  <si>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</si>
  <si>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</si>
  <si>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</si>
  <si>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</si>
  <si>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№594 от 31.05.2018г.  и общим собранием собственников: </t>
    </r>
    <r>
      <rPr>
        <b/>
        <sz val="11"/>
        <color indexed="8"/>
        <rFont val="Arial"/>
        <family val="2"/>
        <charset val="204"/>
      </rPr>
      <t xml:space="preserve">17,26 руб/м², </t>
    </r>
  </si>
  <si>
    <t>Принят в управление - ноябрь 2008 г.</t>
  </si>
  <si>
    <t>Количество этажей - 9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</si>
  <si>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</si>
  <si>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</si>
  <si>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</si>
  <si>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</si>
  <si>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</si>
  <si>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</si>
  <si>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</si>
  <si>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</si>
  <si>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</si>
  <si>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</si>
  <si>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</si>
  <si>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</si>
  <si>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</si>
  <si>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</si>
  <si>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</si>
  <si>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- 5</t>
  </si>
  <si>
    <t>Нормативная численность обслуживающего персонала  - 3,6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</si>
  <si>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</si>
  <si>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</si>
  <si>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</si>
  <si>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</si>
  <si>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</si>
  <si>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</si>
  <si>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</si>
  <si>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</si>
  <si>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</si>
  <si>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</si>
  <si>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</si>
  <si>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</si>
  <si>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</si>
  <si>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</si>
  <si>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</si>
  <si>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</si>
  <si>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</si>
  <si>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</si>
  <si>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</si>
  <si>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</si>
  <si>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</si>
  <si>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</si>
  <si>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</si>
  <si>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</si>
  <si>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</si>
  <si>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</si>
  <si>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</si>
  <si>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</si>
  <si>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</si>
  <si>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</si>
  <si>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</si>
  <si>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</si>
  <si>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</si>
  <si>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>Количество квартир - 179</t>
  </si>
  <si>
    <t>Площадь подвала - 1186,9 кв. м</t>
  </si>
  <si>
    <t>Площадь кровли - 1363,1 кв. м</t>
  </si>
  <si>
    <t xml:space="preserve">Адрес дома - Садовая 18 </t>
  </si>
  <si>
    <t>Площадь подъезда - 1295 кв. м</t>
  </si>
  <si>
    <t>Площадь газона - 256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</si>
  <si>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</si>
  <si>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</si>
  <si>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</si>
  <si>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</si>
  <si>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</si>
  <si>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</si>
  <si>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</si>
  <si>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</si>
  <si>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</si>
  <si>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</si>
  <si>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</si>
  <si>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</si>
  <si>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</si>
  <si>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</si>
  <si>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</si>
  <si>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</si>
  <si>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</si>
  <si>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</si>
  <si>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</si>
  <si>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</si>
  <si>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</si>
  <si>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</si>
  <si>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</si>
  <si>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</si>
  <si>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</si>
  <si>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</si>
  <si>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</si>
  <si>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</si>
  <si>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</si>
  <si>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</si>
  <si>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</si>
  <si>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</si>
  <si>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</si>
  <si>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</si>
  <si>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№5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</si>
  <si>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</si>
  <si>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</si>
  <si>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</si>
  <si>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t xml:space="preserve"> - содержание </t>
  </si>
  <si>
    <t xml:space="preserve"> - текущий ремонт </t>
  </si>
  <si>
    <t xml:space="preserve"> - содержание лифтов </t>
  </si>
  <si>
    <t>2,91 руб/м²</t>
  </si>
  <si>
    <t xml:space="preserve"> об исполнении договора управления жилым домом №18 по ул.Садовая</t>
  </si>
  <si>
    <t>ул.Садовая д.18</t>
  </si>
  <si>
    <t>Начислено по статье текущий ремонт, руб.</t>
  </si>
  <si>
    <t>ремонт электрооборудования</t>
  </si>
  <si>
    <t>Замена электрооборудования (эл.лампы)</t>
  </si>
  <si>
    <t>содержание(лампы)</t>
  </si>
  <si>
    <t>Итого</t>
  </si>
  <si>
    <t>ремонт сантехнический</t>
  </si>
  <si>
    <t xml:space="preserve">а так же за счет программы энергосбережение  (Таблица №2). </t>
  </si>
  <si>
    <t>1,55 руб/м²</t>
  </si>
  <si>
    <t>Долг населения,руб.</t>
  </si>
  <si>
    <t>ООО "Лифтборт"</t>
  </si>
  <si>
    <t>Вымпел-Коммуникации</t>
  </si>
  <si>
    <t>Дополнительные доходы (реклама в лифте,размещение оборудования сотовой связи),руб.</t>
  </si>
  <si>
    <t>Смена вентилей,сгонов у труб-дов,полиэт.канал.труб</t>
  </si>
  <si>
    <t>Нэт Бай Нэт Холдинг</t>
  </si>
  <si>
    <t>ИП Шишкин</t>
  </si>
  <si>
    <t>Общая площадь квартир -9235,70 кв.м.</t>
  </si>
  <si>
    <t>Общая площадь дома - 11756,70 кв. м</t>
  </si>
  <si>
    <t>Доходы полученные от размещения рекламы и предоставления места под аренду в многоквартирном доме №18 по ул.Садовая представлены в таблице №5</t>
  </si>
  <si>
    <t>Средства за аренду</t>
  </si>
  <si>
    <t>Прочие</t>
  </si>
  <si>
    <t>0,66 руб/м²</t>
  </si>
  <si>
    <t>Окраска мусорных контейнеров,скамеек</t>
  </si>
  <si>
    <t>Ремонт межпанельных швов</t>
  </si>
  <si>
    <t>ремонт общестроительный</t>
  </si>
  <si>
    <t>Ремонт крыльца</t>
  </si>
  <si>
    <t>Замена автоматических выключателей,кабель</t>
  </si>
  <si>
    <t>Смена доводчика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</si>
  <si>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</si>
  <si>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</si>
  <si>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</si>
  <si>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t>Отчет ООО "Аргумент"</t>
  </si>
  <si>
    <t>1,60 руб/м²</t>
  </si>
  <si>
    <t>Движение денежных средств по статье текущий ремонт за 2018г.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</si>
  <si>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</si>
  <si>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Управляющая организация ООО "Аргумент"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</si>
  <si>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</si>
  <si>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Ремонт отмостки</t>
  </si>
  <si>
    <t>10,54руб/м²</t>
  </si>
  <si>
    <t xml:space="preserve">В 2018году были произведены следующие виды работ по текущему ремонту </t>
  </si>
  <si>
    <t xml:space="preserve">за период: 2018г. </t>
  </si>
  <si>
    <t xml:space="preserve"> - вывоз ТБО до 01.07.18г</t>
  </si>
  <si>
    <t xml:space="preserve"> - утилизация ТБО до 01.07.18г</t>
  </si>
</sst>
</file>

<file path=xl/styles.xml><?xml version="1.0" encoding="utf-8"?>
<styleSheet xmlns="http://schemas.openxmlformats.org/spreadsheetml/2006/main">
  <numFmts count="1">
    <numFmt numFmtId="164" formatCode="0.0"/>
  </numFmts>
  <fonts count="5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11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19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Border="1" applyAlignment="1"/>
    <xf numFmtId="0" fontId="7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164" fontId="0" fillId="0" borderId="0" xfId="0" applyNumberFormat="1"/>
    <xf numFmtId="1" fontId="0" fillId="0" borderId="0" xfId="0" applyNumberFormat="1"/>
    <xf numFmtId="2" fontId="6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6" fillId="0" borderId="1" xfId="0" applyNumberFormat="1" applyFont="1" applyBorder="1"/>
    <xf numFmtId="2" fontId="0" fillId="0" borderId="0" xfId="0" applyNumberFormat="1"/>
    <xf numFmtId="0" fontId="4" fillId="0" borderId="0" xfId="2" applyFont="1" applyAlignment="1">
      <alignment wrapText="1"/>
    </xf>
    <xf numFmtId="0" fontId="0" fillId="0" borderId="0" xfId="0" applyBorder="1"/>
    <xf numFmtId="0" fontId="3" fillId="0" borderId="0" xfId="2" applyFont="1" applyAlignment="1"/>
    <xf numFmtId="0" fontId="6" fillId="0" borderId="0" xfId="0" applyFont="1" applyBorder="1"/>
    <xf numFmtId="0" fontId="0" fillId="0" borderId="0" xfId="0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1" fontId="14" fillId="0" borderId="1" xfId="0" applyNumberFormat="1" applyFont="1" applyBorder="1"/>
    <xf numFmtId="2" fontId="14" fillId="0" borderId="1" xfId="0" applyNumberFormat="1" applyFont="1" applyBorder="1" applyAlignment="1"/>
    <xf numFmtId="1" fontId="14" fillId="0" borderId="1" xfId="0" applyNumberFormat="1" applyFont="1" applyBorder="1" applyAlignment="1"/>
    <xf numFmtId="1" fontId="15" fillId="0" borderId="1" xfId="0" applyNumberFormat="1" applyFont="1" applyBorder="1"/>
    <xf numFmtId="2" fontId="15" fillId="0" borderId="1" xfId="0" applyNumberFormat="1" applyFont="1" applyBorder="1" applyAlignment="1"/>
    <xf numFmtId="0" fontId="14" fillId="0" borderId="1" xfId="0" applyFont="1" applyBorder="1"/>
    <xf numFmtId="0" fontId="26" fillId="0" borderId="1" xfId="0" applyFont="1" applyBorder="1" applyAlignment="1">
      <alignment wrapText="1"/>
    </xf>
    <xf numFmtId="0" fontId="26" fillId="0" borderId="1" xfId="0" applyFont="1" applyFill="1" applyBorder="1" applyAlignment="1">
      <alignment wrapText="1"/>
    </xf>
    <xf numFmtId="1" fontId="14" fillId="0" borderId="2" xfId="0" applyNumberFormat="1" applyFont="1" applyBorder="1" applyAlignment="1"/>
    <xf numFmtId="2" fontId="14" fillId="0" borderId="1" xfId="0" applyNumberFormat="1" applyFont="1" applyBorder="1"/>
    <xf numFmtId="1" fontId="26" fillId="0" borderId="1" xfId="0" applyNumberFormat="1" applyFont="1" applyBorder="1"/>
    <xf numFmtId="1" fontId="26" fillId="0" borderId="1" xfId="0" applyNumberFormat="1" applyFont="1" applyFill="1" applyBorder="1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26" fillId="0" borderId="5" xfId="0" applyNumberFormat="1" applyFont="1" applyFill="1" applyBorder="1"/>
    <xf numFmtId="0" fontId="27" fillId="0" borderId="0" xfId="0" applyFont="1"/>
    <xf numFmtId="2" fontId="27" fillId="0" borderId="0" xfId="0" applyNumberFormat="1" applyFont="1"/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/>
    <xf numFmtId="1" fontId="26" fillId="0" borderId="2" xfId="0" applyNumberFormat="1" applyFont="1" applyBorder="1" applyAlignment="1"/>
    <xf numFmtId="0" fontId="26" fillId="0" borderId="1" xfId="0" applyFont="1" applyBorder="1"/>
    <xf numFmtId="2" fontId="26" fillId="0" borderId="1" xfId="0" applyNumberFormat="1" applyFont="1" applyBorder="1"/>
    <xf numFmtId="0" fontId="28" fillId="2" borderId="0" xfId="2" applyFont="1" applyFill="1" applyAlignment="1"/>
    <xf numFmtId="0" fontId="29" fillId="2" borderId="0" xfId="2" applyFont="1" applyFill="1" applyAlignment="1"/>
    <xf numFmtId="0" fontId="29" fillId="2" borderId="0" xfId="2" applyFont="1" applyFill="1" applyAlignment="1">
      <alignment wrapText="1"/>
    </xf>
    <xf numFmtId="0" fontId="29" fillId="2" borderId="0" xfId="2" applyFont="1" applyFill="1" applyAlignment="1">
      <alignment horizontal="left" wrapText="1"/>
    </xf>
    <xf numFmtId="0" fontId="30" fillId="2" borderId="0" xfId="0" applyFont="1" applyFill="1"/>
    <xf numFmtId="0" fontId="31" fillId="2" borderId="0" xfId="2" applyFont="1" applyFill="1" applyAlignment="1"/>
    <xf numFmtId="0" fontId="32" fillId="2" borderId="0" xfId="2" applyFont="1" applyFill="1" applyAlignment="1"/>
    <xf numFmtId="0" fontId="33" fillId="2" borderId="0" xfId="2" applyFont="1" applyFill="1">
      <alignment horizontal="left"/>
    </xf>
    <xf numFmtId="0" fontId="34" fillId="2" borderId="0" xfId="2" applyFont="1" applyFill="1">
      <alignment horizontal="left"/>
    </xf>
    <xf numFmtId="0" fontId="35" fillId="2" borderId="0" xfId="2" applyFont="1" applyFill="1">
      <alignment horizontal="left"/>
    </xf>
    <xf numFmtId="2" fontId="29" fillId="2" borderId="2" xfId="2" applyNumberFormat="1" applyFont="1" applyFill="1" applyBorder="1" applyAlignment="1">
      <alignment horizontal="center" vertical="center"/>
    </xf>
    <xf numFmtId="2" fontId="30" fillId="2" borderId="2" xfId="0" applyNumberFormat="1" applyFont="1" applyFill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/>
    </xf>
    <xf numFmtId="0" fontId="29" fillId="2" borderId="0" xfId="2" applyFont="1" applyFill="1">
      <alignment horizontal="left"/>
    </xf>
    <xf numFmtId="0" fontId="36" fillId="2" borderId="0" xfId="2" applyFont="1" applyFill="1" applyBorder="1">
      <alignment horizontal="left"/>
    </xf>
    <xf numFmtId="0" fontId="37" fillId="2" borderId="0" xfId="2" applyFont="1" applyFill="1" applyBorder="1">
      <alignment horizontal="left"/>
    </xf>
    <xf numFmtId="0" fontId="35" fillId="2" borderId="0" xfId="2" applyFont="1" applyFill="1" applyBorder="1">
      <alignment horizontal="left"/>
    </xf>
    <xf numFmtId="0" fontId="33" fillId="2" borderId="1" xfId="2" applyFont="1" applyFill="1" applyBorder="1" applyAlignment="1">
      <alignment horizontal="center" vertical="center"/>
    </xf>
    <xf numFmtId="0" fontId="29" fillId="2" borderId="2" xfId="2" applyFont="1" applyFill="1" applyBorder="1" applyAlignment="1"/>
    <xf numFmtId="0" fontId="29" fillId="2" borderId="6" xfId="2" applyFont="1" applyFill="1" applyBorder="1" applyAlignment="1"/>
    <xf numFmtId="0" fontId="29" fillId="2" borderId="1" xfId="2" applyFont="1" applyFill="1" applyBorder="1" applyAlignment="1">
      <alignment horizontal="right"/>
    </xf>
    <xf numFmtId="0" fontId="38" fillId="2" borderId="1" xfId="2" applyFont="1" applyFill="1" applyBorder="1" applyAlignment="1">
      <alignment horizontal="right"/>
    </xf>
    <xf numFmtId="0" fontId="29" fillId="2" borderId="1" xfId="2" applyFont="1" applyFill="1" applyBorder="1" applyAlignment="1"/>
    <xf numFmtId="0" fontId="39" fillId="2" borderId="0" xfId="2" applyFont="1" applyFill="1">
      <alignment horizontal="left"/>
    </xf>
    <xf numFmtId="0" fontId="39" fillId="2" borderId="0" xfId="2" applyFont="1" applyFill="1" applyAlignment="1"/>
    <xf numFmtId="0" fontId="34" fillId="2" borderId="0" xfId="2" applyFont="1" applyFill="1" applyAlignment="1">
      <alignment horizontal="center"/>
    </xf>
    <xf numFmtId="1" fontId="29" fillId="2" borderId="1" xfId="2" applyNumberFormat="1" applyFont="1" applyFill="1" applyBorder="1" applyAlignment="1">
      <alignment horizontal="righ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1" fontId="29" fillId="2" borderId="1" xfId="2" applyNumberFormat="1" applyFont="1" applyFill="1" applyBorder="1" applyAlignment="1"/>
    <xf numFmtId="0" fontId="40" fillId="2" borderId="0" xfId="2" applyFont="1" applyFill="1" applyAlignment="1"/>
    <xf numFmtId="0" fontId="41" fillId="2" borderId="0" xfId="2" applyFont="1" applyFill="1" applyAlignment="1">
      <alignment wrapText="1"/>
    </xf>
    <xf numFmtId="0" fontId="33" fillId="2" borderId="0" xfId="2" applyFont="1" applyFill="1" applyAlignment="1">
      <alignment horizontal="center"/>
    </xf>
    <xf numFmtId="0" fontId="35" fillId="2" borderId="0" xfId="2" applyFont="1" applyFill="1" applyAlignment="1">
      <alignment horizontal="left"/>
    </xf>
    <xf numFmtId="1" fontId="33" fillId="2" borderId="1" xfId="2" applyNumberFormat="1" applyFont="1" applyFill="1" applyBorder="1" applyAlignment="1">
      <alignment horizontal="center"/>
    </xf>
    <xf numFmtId="0" fontId="29" fillId="2" borderId="1" xfId="2" applyFont="1" applyFill="1" applyBorder="1" applyAlignment="1">
      <alignment horizontal="center"/>
    </xf>
    <xf numFmtId="1" fontId="29" fillId="2" borderId="1" xfId="2" applyNumberFormat="1" applyFont="1" applyFill="1" applyBorder="1" applyAlignment="1">
      <alignment horizontal="center"/>
    </xf>
    <xf numFmtId="0" fontId="29" fillId="2" borderId="7" xfId="2" applyFont="1" applyFill="1" applyBorder="1" applyAlignment="1">
      <alignment horizontal="center"/>
    </xf>
    <xf numFmtId="1" fontId="38" fillId="2" borderId="1" xfId="2" applyNumberFormat="1" applyFont="1" applyFill="1" applyBorder="1" applyAlignment="1"/>
    <xf numFmtId="0" fontId="42" fillId="2" borderId="0" xfId="2" applyFont="1" applyFill="1">
      <alignment horizontal="left"/>
    </xf>
    <xf numFmtId="0" fontId="36" fillId="2" borderId="0" xfId="2" applyFont="1" applyFill="1">
      <alignment horizontal="left"/>
    </xf>
    <xf numFmtId="0" fontId="42" fillId="2" borderId="0" xfId="2" applyFont="1" applyFill="1" applyBorder="1">
      <alignment horizontal="left"/>
    </xf>
    <xf numFmtId="0" fontId="43" fillId="2" borderId="0" xfId="0" applyFont="1" applyFill="1" applyBorder="1"/>
    <xf numFmtId="0" fontId="34" fillId="2" borderId="0" xfId="2" applyFont="1" applyFill="1" applyBorder="1">
      <alignment horizontal="left"/>
    </xf>
    <xf numFmtId="0" fontId="34" fillId="2" borderId="0" xfId="2" applyFont="1" applyFill="1" applyBorder="1" applyAlignment="1"/>
    <xf numFmtId="0" fontId="35" fillId="2" borderId="0" xfId="2" applyFont="1" applyFill="1" applyBorder="1" applyAlignment="1"/>
    <xf numFmtId="0" fontId="42" fillId="2" borderId="0" xfId="2" applyFont="1" applyFill="1" applyBorder="1" applyAlignment="1"/>
    <xf numFmtId="0" fontId="29" fillId="2" borderId="1" xfId="0" applyFont="1" applyFill="1" applyBorder="1" applyAlignment="1">
      <alignment horizontal="center" vertical="center" wrapText="1"/>
    </xf>
    <xf numFmtId="0" fontId="29" fillId="2" borderId="1" xfId="2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9" fillId="2" borderId="0" xfId="2" applyFont="1" applyFill="1" applyBorder="1" applyAlignment="1">
      <alignment horizontal="center" vertical="center" wrapText="1"/>
    </xf>
    <xf numFmtId="0" fontId="34" fillId="2" borderId="0" xfId="2" applyFont="1" applyFill="1" applyBorder="1" applyAlignment="1">
      <alignment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2" fontId="29" fillId="2" borderId="1" xfId="2" applyNumberFormat="1" applyFont="1" applyFill="1" applyBorder="1" applyAlignment="1">
      <alignment horizontal="center"/>
    </xf>
    <xf numFmtId="0" fontId="34" fillId="2" borderId="0" xfId="2" applyFont="1" applyFill="1" applyBorder="1" applyAlignment="1">
      <alignment horizontal="center"/>
    </xf>
    <xf numFmtId="0" fontId="42" fillId="2" borderId="0" xfId="2" applyFont="1" applyFill="1" applyBorder="1" applyAlignment="1">
      <alignment horizontal="center"/>
    </xf>
    <xf numFmtId="2" fontId="44" fillId="2" borderId="0" xfId="0" applyNumberFormat="1" applyFont="1" applyFill="1" applyBorder="1" applyAlignment="1">
      <alignment horizontal="center" vertical="center" wrapText="1"/>
    </xf>
    <xf numFmtId="2" fontId="34" fillId="2" borderId="0" xfId="2" applyNumberFormat="1" applyFont="1" applyFill="1" applyBorder="1" applyAlignment="1">
      <alignment horizontal="center"/>
    </xf>
    <xf numFmtId="0" fontId="45" fillId="2" borderId="0" xfId="2" applyFont="1" applyFill="1" applyAlignment="1">
      <alignment horizontal="center" wrapText="1"/>
    </xf>
    <xf numFmtId="1" fontId="38" fillId="2" borderId="1" xfId="2" applyNumberFormat="1" applyFont="1" applyFill="1" applyBorder="1" applyAlignment="1">
      <alignment horizontal="right"/>
    </xf>
    <xf numFmtId="0" fontId="28" fillId="2" borderId="0" xfId="2" applyFont="1" applyFill="1" applyAlignment="1">
      <alignment vertical="center"/>
    </xf>
    <xf numFmtId="0" fontId="43" fillId="2" borderId="0" xfId="0" applyFont="1" applyFill="1"/>
    <xf numFmtId="0" fontId="33" fillId="2" borderId="0" xfId="2" applyFont="1" applyFill="1" applyAlignment="1"/>
    <xf numFmtId="0" fontId="43" fillId="2" borderId="0" xfId="0" applyFont="1" applyFill="1" applyBorder="1" applyAlignment="1">
      <alignment vertical="center" wrapText="1"/>
    </xf>
    <xf numFmtId="0" fontId="30" fillId="2" borderId="0" xfId="0" applyFont="1" applyFill="1" applyAlignment="1">
      <alignment horizontal="center" vertical="center"/>
    </xf>
    <xf numFmtId="2" fontId="30" fillId="2" borderId="0" xfId="0" applyNumberFormat="1" applyFont="1" applyFill="1" applyBorder="1" applyAlignment="1">
      <alignment horizontal="center" vertical="center"/>
    </xf>
    <xf numFmtId="0" fontId="38" fillId="2" borderId="6" xfId="2" applyFont="1" applyFill="1" applyBorder="1" applyAlignment="1"/>
    <xf numFmtId="0" fontId="33" fillId="2" borderId="0" xfId="2" applyFont="1" applyFill="1" applyAlignment="1">
      <alignment wrapText="1"/>
    </xf>
    <xf numFmtId="1" fontId="33" fillId="2" borderId="0" xfId="2" applyNumberFormat="1" applyFont="1" applyFill="1" applyBorder="1" applyAlignment="1"/>
    <xf numFmtId="1" fontId="29" fillId="2" borderId="0" xfId="2" applyNumberFormat="1" applyFont="1" applyFill="1" applyBorder="1" applyAlignment="1"/>
    <xf numFmtId="1" fontId="42" fillId="2" borderId="0" xfId="2" applyNumberFormat="1" applyFont="1" applyFill="1" applyBorder="1" applyAlignment="1"/>
    <xf numFmtId="0" fontId="29" fillId="2" borderId="0" xfId="2" applyFont="1" applyFill="1" applyBorder="1" applyAlignment="1">
      <alignment wrapText="1"/>
    </xf>
    <xf numFmtId="2" fontId="44" fillId="2" borderId="0" xfId="0" applyNumberFormat="1" applyFont="1" applyFill="1" applyBorder="1" applyAlignment="1">
      <alignment vertical="center" wrapText="1"/>
    </xf>
    <xf numFmtId="0" fontId="38" fillId="2" borderId="0" xfId="2" applyFont="1" applyFill="1" applyAlignment="1">
      <alignment wrapText="1"/>
    </xf>
    <xf numFmtId="0" fontId="38" fillId="2" borderId="0" xfId="2" applyFont="1" applyFill="1" applyAlignment="1"/>
    <xf numFmtId="0" fontId="45" fillId="2" borderId="0" xfId="2" applyFont="1" applyFill="1" applyAlignment="1"/>
    <xf numFmtId="2" fontId="46" fillId="2" borderId="0" xfId="1" applyNumberFormat="1" applyFont="1" applyFill="1" applyAlignment="1" applyProtection="1"/>
    <xf numFmtId="0" fontId="47" fillId="2" borderId="0" xfId="0" applyFont="1" applyFill="1" applyAlignment="1"/>
    <xf numFmtId="0" fontId="48" fillId="2" borderId="0" xfId="0" applyFont="1" applyFill="1" applyAlignment="1"/>
    <xf numFmtId="0" fontId="49" fillId="2" borderId="0" xfId="0" applyFont="1" applyFill="1" applyAlignment="1"/>
    <xf numFmtId="0" fontId="29" fillId="2" borderId="1" xfId="0" applyFont="1" applyFill="1" applyBorder="1" applyAlignment="1">
      <alignment horizontal="center" wrapText="1"/>
    </xf>
    <xf numFmtId="1" fontId="43" fillId="2" borderId="0" xfId="0" applyNumberFormat="1" applyFont="1" applyFill="1"/>
    <xf numFmtId="0" fontId="29" fillId="2" borderId="3" xfId="2" applyFont="1" applyFill="1" applyBorder="1" applyAlignment="1">
      <alignment horizontal="left" wrapText="1"/>
    </xf>
    <xf numFmtId="0" fontId="34" fillId="2" borderId="6" xfId="2" applyFont="1" applyFill="1" applyBorder="1" applyAlignment="1"/>
    <xf numFmtId="0" fontId="29" fillId="2" borderId="6" xfId="2" applyFont="1" applyFill="1" applyBorder="1" applyAlignment="1">
      <alignment horizontal="left" wrapText="1"/>
    </xf>
    <xf numFmtId="0" fontId="29" fillId="2" borderId="2" xfId="2" applyFont="1" applyFill="1" applyBorder="1" applyAlignment="1">
      <alignment horizontal="left" wrapText="1"/>
    </xf>
    <xf numFmtId="2" fontId="43" fillId="2" borderId="0" xfId="0" applyNumberFormat="1" applyFont="1" applyFill="1" applyBorder="1"/>
    <xf numFmtId="0" fontId="3" fillId="0" borderId="0" xfId="2" applyFont="1">
      <alignment horizontal="left"/>
    </xf>
    <xf numFmtId="0" fontId="29" fillId="2" borderId="2" xfId="2" applyFont="1" applyFill="1" applyBorder="1" applyAlignment="1">
      <alignment horizontal="left" wrapText="1"/>
    </xf>
    <xf numFmtId="0" fontId="29" fillId="2" borderId="6" xfId="2" applyFont="1" applyFill="1" applyBorder="1" applyAlignment="1">
      <alignment horizontal="left" wrapText="1"/>
    </xf>
    <xf numFmtId="0" fontId="47" fillId="2" borderId="0" xfId="0" applyFont="1" applyFill="1" applyAlignment="1">
      <alignment horizontal="center"/>
    </xf>
    <xf numFmtId="0" fontId="49" fillId="2" borderId="0" xfId="0" applyFont="1" applyFill="1" applyAlignment="1">
      <alignment horizontal="center"/>
    </xf>
    <xf numFmtId="0" fontId="33" fillId="2" borderId="0" xfId="2" applyFont="1" applyFill="1" applyBorder="1" applyAlignment="1">
      <alignment horizontal="center"/>
    </xf>
    <xf numFmtId="2" fontId="44" fillId="2" borderId="0" xfId="0" applyNumberFormat="1" applyFont="1" applyFill="1" applyBorder="1" applyAlignment="1">
      <alignment horizontal="left" vertical="center" wrapText="1"/>
    </xf>
    <xf numFmtId="0" fontId="38" fillId="2" borderId="0" xfId="2" applyFont="1" applyFill="1" applyAlignment="1">
      <alignment horizontal="center" wrapText="1"/>
    </xf>
    <xf numFmtId="0" fontId="38" fillId="2" borderId="0" xfId="2" applyFont="1" applyFill="1" applyAlignment="1">
      <alignment horizontal="center"/>
    </xf>
    <xf numFmtId="2" fontId="46" fillId="2" borderId="0" xfId="1" applyNumberFormat="1" applyFont="1" applyFill="1" applyAlignment="1" applyProtection="1">
      <alignment horizontal="center"/>
    </xf>
    <xf numFmtId="0" fontId="33" fillId="2" borderId="0" xfId="2" applyFont="1" applyFill="1" applyAlignment="1">
      <alignment horizontal="center" wrapText="1"/>
    </xf>
    <xf numFmtId="0" fontId="41" fillId="2" borderId="0" xfId="2" applyFont="1" applyFill="1" applyAlignment="1">
      <alignment horizontal="left" wrapText="1"/>
    </xf>
    <xf numFmtId="0" fontId="33" fillId="2" borderId="0" xfId="2" applyFont="1" applyFill="1" applyAlignment="1">
      <alignment horizontal="center"/>
    </xf>
    <xf numFmtId="2" fontId="29" fillId="2" borderId="2" xfId="2" applyNumberFormat="1" applyFont="1" applyFill="1" applyBorder="1" applyAlignment="1">
      <alignment horizontal="center" vertical="center"/>
    </xf>
    <xf numFmtId="2" fontId="29" fillId="2" borderId="3" xfId="2" applyNumberFormat="1" applyFont="1" applyFill="1" applyBorder="1" applyAlignment="1">
      <alignment horizontal="center" vertical="center"/>
    </xf>
    <xf numFmtId="0" fontId="38" fillId="2" borderId="8" xfId="2" applyFont="1" applyFill="1" applyBorder="1" applyAlignment="1">
      <alignment horizontal="center" vertical="center" wrapText="1"/>
    </xf>
    <xf numFmtId="0" fontId="38" fillId="2" borderId="9" xfId="2" applyFont="1" applyFill="1" applyBorder="1" applyAlignment="1">
      <alignment horizontal="center" vertical="center" wrapText="1"/>
    </xf>
    <xf numFmtId="0" fontId="38" fillId="2" borderId="10" xfId="2" applyFont="1" applyFill="1" applyBorder="1" applyAlignment="1">
      <alignment horizontal="center" vertical="center" wrapText="1"/>
    </xf>
    <xf numFmtId="0" fontId="38" fillId="2" borderId="4" xfId="2" applyFont="1" applyFill="1" applyBorder="1" applyAlignment="1">
      <alignment horizontal="center" vertical="center" wrapText="1"/>
    </xf>
    <xf numFmtId="0" fontId="38" fillId="2" borderId="11" xfId="2" applyFont="1" applyFill="1" applyBorder="1" applyAlignment="1">
      <alignment horizontal="center" vertical="center" wrapText="1"/>
    </xf>
    <xf numFmtId="0" fontId="38" fillId="2" borderId="12" xfId="2" applyFont="1" applyFill="1" applyBorder="1" applyAlignment="1">
      <alignment horizontal="center" vertical="center" wrapText="1"/>
    </xf>
    <xf numFmtId="0" fontId="29" fillId="2" borderId="2" xfId="2" applyFont="1" applyFill="1" applyBorder="1" applyAlignment="1">
      <alignment horizontal="lef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0" fontId="37" fillId="2" borderId="0" xfId="2" applyFont="1" applyFill="1" applyBorder="1">
      <alignment horizontal="left"/>
    </xf>
    <xf numFmtId="0" fontId="38" fillId="2" borderId="2" xfId="2" applyFont="1" applyFill="1" applyBorder="1" applyAlignment="1">
      <alignment horizontal="center" vertical="center"/>
    </xf>
    <xf numFmtId="0" fontId="38" fillId="2" borderId="6" xfId="2" applyFont="1" applyFill="1" applyBorder="1" applyAlignment="1">
      <alignment horizontal="center" vertical="center"/>
    </xf>
    <xf numFmtId="0" fontId="29" fillId="2" borderId="3" xfId="2" applyFont="1" applyFill="1" applyBorder="1" applyAlignment="1">
      <alignment horizontal="left" wrapText="1"/>
    </xf>
    <xf numFmtId="0" fontId="40" fillId="2" borderId="0" xfId="2" applyFont="1" applyFill="1">
      <alignment horizontal="left"/>
    </xf>
    <xf numFmtId="0" fontId="38" fillId="2" borderId="3" xfId="2" applyFont="1" applyFill="1" applyBorder="1" applyAlignment="1">
      <alignment horizontal="center" vertical="center"/>
    </xf>
    <xf numFmtId="0" fontId="39" fillId="2" borderId="8" xfId="2" applyFont="1" applyFill="1" applyBorder="1" applyAlignment="1">
      <alignment horizontal="center" vertical="center" wrapText="1"/>
    </xf>
    <xf numFmtId="0" fontId="39" fillId="2" borderId="9" xfId="2" applyFont="1" applyFill="1" applyBorder="1" applyAlignment="1">
      <alignment horizontal="center" vertical="center" wrapText="1"/>
    </xf>
    <xf numFmtId="0" fontId="39" fillId="2" borderId="10" xfId="2" applyFont="1" applyFill="1" applyBorder="1" applyAlignment="1">
      <alignment horizontal="center" vertical="center" wrapText="1"/>
    </xf>
    <xf numFmtId="0" fontId="39" fillId="2" borderId="4" xfId="2" applyFont="1" applyFill="1" applyBorder="1" applyAlignment="1">
      <alignment horizontal="center" vertical="center" wrapText="1"/>
    </xf>
    <xf numFmtId="0" fontId="39" fillId="2" borderId="11" xfId="2" applyFont="1" applyFill="1" applyBorder="1" applyAlignment="1">
      <alignment horizontal="center" vertical="center" wrapText="1"/>
    </xf>
    <xf numFmtId="0" fontId="39" fillId="2" borderId="12" xfId="2" applyFont="1" applyFill="1" applyBorder="1" applyAlignment="1">
      <alignment horizontal="center" vertical="center" wrapText="1"/>
    </xf>
    <xf numFmtId="0" fontId="39" fillId="2" borderId="13" xfId="2" applyFont="1" applyFill="1" applyBorder="1" applyAlignment="1">
      <alignment horizontal="center" vertical="center" wrapText="1"/>
    </xf>
    <xf numFmtId="0" fontId="39" fillId="2" borderId="5" xfId="2" applyFont="1" applyFill="1" applyBorder="1" applyAlignment="1">
      <alignment horizontal="center" vertical="center" wrapText="1"/>
    </xf>
    <xf numFmtId="0" fontId="39" fillId="2" borderId="7" xfId="2" applyFont="1" applyFill="1" applyBorder="1" applyAlignment="1">
      <alignment horizontal="center" vertical="center" wrapText="1"/>
    </xf>
    <xf numFmtId="0" fontId="29" fillId="2" borderId="0" xfId="2" applyFont="1" applyFill="1" applyAlignment="1">
      <alignment horizontal="left" wrapText="1"/>
    </xf>
    <xf numFmtId="0" fontId="34" fillId="2" borderId="0" xfId="2" applyFont="1" applyFill="1">
      <alignment horizontal="left"/>
    </xf>
    <xf numFmtId="0" fontId="33" fillId="2" borderId="2" xfId="2" applyFont="1" applyFill="1" applyBorder="1" applyAlignment="1">
      <alignment horizontal="center" vertical="center"/>
    </xf>
    <xf numFmtId="0" fontId="33" fillId="2" borderId="3" xfId="2" applyFont="1" applyFill="1" applyBorder="1" applyAlignment="1">
      <alignment horizontal="center" vertical="center"/>
    </xf>
    <xf numFmtId="0" fontId="33" fillId="2" borderId="6" xfId="2" applyFont="1" applyFill="1" applyBorder="1" applyAlignment="1">
      <alignment horizontal="center" vertical="center"/>
    </xf>
    <xf numFmtId="0" fontId="35" fillId="2" borderId="0" xfId="2" applyFont="1" applyFill="1" applyBorder="1" applyAlignment="1">
      <alignment horizontal="right"/>
    </xf>
    <xf numFmtId="0" fontId="43" fillId="2" borderId="13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28" fillId="2" borderId="0" xfId="2" applyFont="1" applyFill="1" applyAlignment="1">
      <alignment horizontal="center" vertical="center"/>
    </xf>
    <xf numFmtId="0" fontId="28" fillId="2" borderId="0" xfId="2" applyFont="1" applyFill="1" applyAlignment="1">
      <alignment horizontal="center"/>
    </xf>
    <xf numFmtId="0" fontId="29" fillId="2" borderId="0" xfId="2" applyFont="1" applyFill="1" applyAlignment="1">
      <alignment horizontal="justify" wrapText="1"/>
    </xf>
    <xf numFmtId="0" fontId="36" fillId="2" borderId="0" xfId="2" applyFont="1" applyFill="1" applyBorder="1" applyAlignment="1">
      <alignment horizontal="left"/>
    </xf>
    <xf numFmtId="0" fontId="34" fillId="2" borderId="14" xfId="2" applyFont="1" applyFill="1" applyBorder="1" applyAlignment="1">
      <alignment horizontal="left"/>
    </xf>
    <xf numFmtId="0" fontId="34" fillId="2" borderId="12" xfId="2" applyFont="1" applyFill="1" applyBorder="1" applyAlignment="1">
      <alignment horizontal="left"/>
    </xf>
    <xf numFmtId="0" fontId="29" fillId="2" borderId="2" xfId="2" applyFont="1" applyFill="1" applyBorder="1" applyAlignment="1">
      <alignment horizontal="center"/>
    </xf>
    <xf numFmtId="0" fontId="29" fillId="2" borderId="6" xfId="2" applyFont="1" applyFill="1" applyBorder="1" applyAlignment="1">
      <alignment horizontal="center"/>
    </xf>
    <xf numFmtId="0" fontId="29" fillId="2" borderId="3" xfId="2" applyFont="1" applyFill="1" applyBorder="1" applyAlignment="1">
      <alignment horizontal="center"/>
    </xf>
    <xf numFmtId="0" fontId="42" fillId="2" borderId="2" xfId="2" applyNumberFormat="1" applyFont="1" applyFill="1" applyBorder="1" applyAlignment="1">
      <alignment horizontal="left" wrapText="1"/>
    </xf>
    <xf numFmtId="0" fontId="42" fillId="2" borderId="6" xfId="2" applyNumberFormat="1" applyFont="1" applyFill="1" applyBorder="1" applyAlignment="1">
      <alignment horizontal="left" wrapText="1"/>
    </xf>
    <xf numFmtId="0" fontId="29" fillId="2" borderId="0" xfId="2" applyFont="1" applyFill="1" applyBorder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A59" zoomScale="110" zoomScaleNormal="110" zoomScaleSheetLayoutView="100" workbookViewId="0">
      <selection activeCell="B59" sqref="B59"/>
    </sheetView>
  </sheetViews>
  <sheetFormatPr defaultRowHeight="12.75"/>
  <cols>
    <col min="1" max="1" width="4.5703125" customWidth="1"/>
    <col min="2" max="2" width="16.42578125" customWidth="1"/>
    <col min="3" max="3" width="11.140625" style="17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2" ht="24.75" customHeight="1">
      <c r="A1" s="1" t="s">
        <v>37</v>
      </c>
      <c r="B1" s="3" t="s">
        <v>50</v>
      </c>
      <c r="C1" s="14" t="s">
        <v>51</v>
      </c>
      <c r="D1" s="22"/>
      <c r="E1" s="1"/>
      <c r="F1" s="3"/>
      <c r="G1" s="3"/>
      <c r="H1" s="41" t="s">
        <v>9</v>
      </c>
      <c r="I1" s="2"/>
      <c r="J1" s="19"/>
    </row>
    <row r="2" spans="1:12">
      <c r="A2" s="2">
        <v>1</v>
      </c>
      <c r="B2" s="2" t="s">
        <v>57</v>
      </c>
      <c r="C2" s="15">
        <v>3696.6</v>
      </c>
      <c r="D2" s="19"/>
      <c r="E2" s="2"/>
      <c r="F2" s="2"/>
      <c r="G2" s="2"/>
      <c r="H2" s="2"/>
      <c r="I2" s="42"/>
      <c r="J2" s="19"/>
    </row>
    <row r="3" spans="1:12">
      <c r="A3" s="2">
        <v>2</v>
      </c>
      <c r="B3" s="2" t="s">
        <v>58</v>
      </c>
      <c r="C3" s="15">
        <v>7319.94</v>
      </c>
      <c r="D3" s="19"/>
      <c r="E3" s="2"/>
      <c r="F3" s="2"/>
      <c r="G3" s="2"/>
      <c r="H3" s="2"/>
      <c r="I3" s="42"/>
      <c r="J3" s="19"/>
    </row>
    <row r="4" spans="1:12">
      <c r="A4" s="2">
        <v>3</v>
      </c>
      <c r="B4" s="2" t="s">
        <v>59</v>
      </c>
      <c r="C4" s="15">
        <v>3698.5</v>
      </c>
      <c r="D4" s="19"/>
      <c r="E4" s="2"/>
      <c r="F4" s="2"/>
      <c r="G4" s="2"/>
      <c r="H4" s="2"/>
      <c r="I4" s="42"/>
      <c r="J4" s="19"/>
      <c r="L4" s="13"/>
    </row>
    <row r="5" spans="1:12">
      <c r="A5" s="2">
        <v>4</v>
      </c>
      <c r="B5" s="2" t="s">
        <v>60</v>
      </c>
      <c r="C5" s="15">
        <v>3720</v>
      </c>
      <c r="D5" s="19"/>
      <c r="E5" s="2"/>
      <c r="F5" s="2"/>
      <c r="G5" s="2"/>
      <c r="H5" s="2"/>
      <c r="I5" s="42"/>
      <c r="J5" s="19"/>
    </row>
    <row r="6" spans="1:12">
      <c r="A6" s="2">
        <v>5</v>
      </c>
      <c r="B6" s="2" t="s">
        <v>61</v>
      </c>
      <c r="C6" s="15">
        <v>10961.46</v>
      </c>
      <c r="D6" s="19"/>
      <c r="E6" s="2"/>
      <c r="F6" s="2"/>
      <c r="G6" s="2"/>
      <c r="H6" s="2"/>
      <c r="I6" s="42"/>
      <c r="J6" s="19"/>
    </row>
    <row r="7" spans="1:12">
      <c r="A7" s="2">
        <v>6</v>
      </c>
      <c r="B7" s="2" t="s">
        <v>62</v>
      </c>
      <c r="C7" s="15">
        <v>10949.9</v>
      </c>
      <c r="D7" s="19"/>
      <c r="E7" s="2"/>
      <c r="F7" s="2"/>
      <c r="G7" s="2"/>
      <c r="H7" s="2"/>
      <c r="I7" s="42"/>
      <c r="J7" s="19"/>
    </row>
    <row r="8" spans="1:12">
      <c r="A8" s="2">
        <v>7</v>
      </c>
      <c r="B8" s="2" t="s">
        <v>63</v>
      </c>
      <c r="C8" s="15">
        <v>4183.5</v>
      </c>
      <c r="D8" s="19"/>
      <c r="E8" s="2"/>
      <c r="F8" s="2"/>
      <c r="G8" s="2"/>
      <c r="H8" s="2"/>
      <c r="I8" s="42"/>
      <c r="J8" s="19"/>
    </row>
    <row r="9" spans="1:12">
      <c r="A9" s="2">
        <v>8</v>
      </c>
      <c r="B9" s="2" t="s">
        <v>64</v>
      </c>
      <c r="C9" s="15">
        <v>7333.4</v>
      </c>
      <c r="D9" s="19"/>
      <c r="E9" s="2"/>
      <c r="F9" s="2"/>
      <c r="G9" s="2"/>
      <c r="H9" s="2"/>
      <c r="I9" s="42"/>
      <c r="J9" s="19"/>
    </row>
    <row r="10" spans="1:12">
      <c r="A10" s="2">
        <v>9</v>
      </c>
      <c r="B10" s="2" t="s">
        <v>65</v>
      </c>
      <c r="C10" s="15">
        <v>5445.19</v>
      </c>
      <c r="D10" s="19"/>
      <c r="E10" s="2"/>
      <c r="F10" s="2"/>
      <c r="G10" s="2"/>
      <c r="H10" s="2"/>
      <c r="I10" s="42"/>
      <c r="J10" s="19"/>
    </row>
    <row r="11" spans="1:12">
      <c r="A11" s="2">
        <v>10</v>
      </c>
      <c r="B11" s="2" t="s">
        <v>66</v>
      </c>
      <c r="C11" s="15">
        <v>10802.7</v>
      </c>
      <c r="D11" s="19"/>
      <c r="E11" s="2"/>
      <c r="F11" s="2"/>
      <c r="G11" s="2"/>
      <c r="H11" s="2"/>
      <c r="I11" s="42"/>
      <c r="J11" s="19"/>
    </row>
    <row r="12" spans="1:12">
      <c r="A12" s="2">
        <v>11</v>
      </c>
      <c r="B12" s="2" t="s">
        <v>67</v>
      </c>
      <c r="C12" s="15">
        <v>9239.51</v>
      </c>
      <c r="D12" s="19"/>
      <c r="E12" s="2"/>
      <c r="F12" s="2"/>
      <c r="G12" s="2"/>
      <c r="H12" s="2"/>
      <c r="I12" s="42"/>
      <c r="J12" s="19"/>
    </row>
    <row r="13" spans="1:12">
      <c r="A13" s="2">
        <v>12</v>
      </c>
      <c r="B13" s="2" t="s">
        <v>68</v>
      </c>
      <c r="C13" s="15">
        <v>9143.15</v>
      </c>
      <c r="D13" s="19"/>
      <c r="E13" s="2"/>
      <c r="F13" s="2"/>
      <c r="G13" s="2"/>
      <c r="H13" s="2"/>
      <c r="I13" s="42"/>
      <c r="J13" s="19"/>
    </row>
    <row r="14" spans="1:12">
      <c r="A14" s="2">
        <v>13</v>
      </c>
      <c r="B14" s="2" t="s">
        <v>69</v>
      </c>
      <c r="C14" s="15">
        <v>16477.78</v>
      </c>
      <c r="D14" s="19"/>
      <c r="E14" s="2"/>
      <c r="F14" s="2"/>
      <c r="G14" s="2"/>
      <c r="H14" s="2"/>
      <c r="I14" s="42"/>
      <c r="J14" s="19"/>
    </row>
    <row r="15" spans="1:12">
      <c r="A15" s="2">
        <v>14</v>
      </c>
      <c r="B15" s="2" t="s">
        <v>70</v>
      </c>
      <c r="C15" s="15">
        <v>5385.4</v>
      </c>
      <c r="D15" s="19"/>
      <c r="E15" s="2"/>
      <c r="F15" s="2"/>
      <c r="G15" s="2"/>
      <c r="H15" s="2"/>
      <c r="I15" s="42"/>
      <c r="J15" s="19"/>
    </row>
    <row r="16" spans="1:12">
      <c r="A16" s="2">
        <v>15</v>
      </c>
      <c r="B16" s="2" t="s">
        <v>71</v>
      </c>
      <c r="C16" s="15">
        <v>9294.9</v>
      </c>
      <c r="D16" s="19"/>
      <c r="E16" s="2"/>
      <c r="F16" s="2"/>
      <c r="G16" s="2"/>
      <c r="H16" s="2"/>
      <c r="I16" s="42"/>
      <c r="J16" s="19"/>
    </row>
    <row r="17" spans="1:10">
      <c r="A17" s="2">
        <v>16</v>
      </c>
      <c r="B17" s="2" t="s">
        <v>72</v>
      </c>
      <c r="C17" s="15">
        <v>5493.8</v>
      </c>
      <c r="D17" s="19"/>
      <c r="E17" s="2"/>
      <c r="F17" s="2"/>
      <c r="G17" s="2"/>
      <c r="H17" s="2"/>
      <c r="I17" s="42"/>
      <c r="J17" s="19"/>
    </row>
    <row r="18" spans="1:10">
      <c r="A18" s="2">
        <v>17</v>
      </c>
      <c r="B18" s="2" t="s">
        <v>73</v>
      </c>
      <c r="C18" s="15">
        <v>11296.7</v>
      </c>
      <c r="D18" s="19"/>
      <c r="E18" s="2"/>
      <c r="F18" s="2"/>
      <c r="G18" s="2"/>
      <c r="H18" s="2"/>
      <c r="I18" s="42"/>
      <c r="J18" s="19"/>
    </row>
    <row r="19" spans="1:10">
      <c r="A19" s="2">
        <v>18</v>
      </c>
      <c r="B19" s="2" t="s">
        <v>74</v>
      </c>
      <c r="C19" s="15">
        <v>9235.7000000000007</v>
      </c>
      <c r="D19" s="19"/>
      <c r="E19" s="2"/>
      <c r="F19" s="2"/>
      <c r="G19" s="2"/>
      <c r="H19" s="2"/>
      <c r="I19" s="42"/>
      <c r="J19" s="19"/>
    </row>
    <row r="20" spans="1:10">
      <c r="A20" s="2">
        <v>19</v>
      </c>
      <c r="B20" s="2" t="s">
        <v>75</v>
      </c>
      <c r="C20" s="15">
        <v>4408.2</v>
      </c>
      <c r="D20" s="19"/>
      <c r="E20" s="2"/>
      <c r="F20" s="2"/>
      <c r="G20" s="2"/>
      <c r="H20" s="2"/>
      <c r="I20" s="42"/>
      <c r="J20" s="19"/>
    </row>
    <row r="21" spans="1:10">
      <c r="A21" s="2">
        <v>20</v>
      </c>
      <c r="B21" s="2" t="s">
        <v>76</v>
      </c>
      <c r="C21" s="15">
        <v>4463.8</v>
      </c>
      <c r="D21" s="19"/>
      <c r="E21" s="2"/>
      <c r="F21" s="2"/>
      <c r="G21" s="2"/>
      <c r="H21" s="2"/>
      <c r="I21" s="42"/>
    </row>
    <row r="22" spans="1:10">
      <c r="A22" s="2">
        <v>21</v>
      </c>
      <c r="B22" s="2" t="s">
        <v>77</v>
      </c>
      <c r="C22" s="15">
        <v>6168.9</v>
      </c>
      <c r="D22" s="19"/>
      <c r="E22" s="2"/>
      <c r="F22" s="2"/>
      <c r="G22" s="2"/>
      <c r="H22" s="2"/>
      <c r="I22" s="42"/>
    </row>
    <row r="23" spans="1:10">
      <c r="A23" s="2">
        <v>22</v>
      </c>
      <c r="B23" s="2" t="s">
        <v>78</v>
      </c>
      <c r="C23" s="15">
        <v>8664.9</v>
      </c>
      <c r="D23" s="19"/>
      <c r="E23" s="2"/>
      <c r="F23" s="2"/>
      <c r="G23" s="2"/>
      <c r="H23" s="2"/>
      <c r="I23" s="42"/>
    </row>
    <row r="24" spans="1:10">
      <c r="A24" s="2">
        <v>23</v>
      </c>
      <c r="B24" s="2" t="s">
        <v>79</v>
      </c>
      <c r="C24" s="15">
        <v>6313.24</v>
      </c>
      <c r="D24" s="19"/>
      <c r="E24" s="2"/>
      <c r="F24" s="2"/>
      <c r="G24" s="2"/>
      <c r="H24" s="2"/>
      <c r="I24" s="42"/>
    </row>
    <row r="25" spans="1:10">
      <c r="A25" s="2">
        <v>24</v>
      </c>
      <c r="B25" s="2" t="s">
        <v>80</v>
      </c>
      <c r="C25" s="15">
        <v>6413.8</v>
      </c>
      <c r="D25" s="19"/>
      <c r="E25" s="2"/>
      <c r="F25" s="2"/>
      <c r="G25" s="2"/>
      <c r="H25" s="2"/>
      <c r="I25" s="42"/>
    </row>
    <row r="26" spans="1:10">
      <c r="A26" s="2">
        <v>25</v>
      </c>
      <c r="B26" s="2" t="s">
        <v>81</v>
      </c>
      <c r="C26" s="15">
        <v>4233.8999999999996</v>
      </c>
      <c r="D26" s="19"/>
      <c r="E26" s="2"/>
      <c r="F26" s="2"/>
      <c r="G26" s="2"/>
      <c r="H26" s="2"/>
      <c r="I26" s="42"/>
    </row>
    <row r="27" spans="1:10">
      <c r="A27" s="2">
        <v>26</v>
      </c>
      <c r="B27" s="2" t="s">
        <v>82</v>
      </c>
      <c r="C27" s="15">
        <v>6293.5</v>
      </c>
      <c r="D27" s="19"/>
      <c r="E27" s="2"/>
      <c r="F27" s="2"/>
      <c r="G27" s="2"/>
      <c r="H27" s="2"/>
      <c r="I27" s="42"/>
    </row>
    <row r="28" spans="1:10">
      <c r="A28" s="2">
        <v>27</v>
      </c>
      <c r="B28" s="2" t="s">
        <v>83</v>
      </c>
      <c r="C28" s="15">
        <v>3636.5</v>
      </c>
      <c r="D28" s="19"/>
      <c r="E28" s="2"/>
      <c r="F28" s="2"/>
      <c r="G28" s="2"/>
      <c r="H28" s="2"/>
      <c r="I28" s="42"/>
    </row>
    <row r="29" spans="1:10">
      <c r="A29" s="2">
        <v>28</v>
      </c>
      <c r="B29" s="2" t="s">
        <v>84</v>
      </c>
      <c r="C29" s="15">
        <v>5513.4</v>
      </c>
      <c r="D29" s="19"/>
      <c r="E29" s="2"/>
      <c r="F29" s="2"/>
      <c r="G29" s="2"/>
      <c r="H29" s="2"/>
      <c r="I29" s="42"/>
    </row>
    <row r="30" spans="1:10">
      <c r="A30" s="2">
        <v>29</v>
      </c>
      <c r="B30" s="2" t="s">
        <v>85</v>
      </c>
      <c r="C30" s="15">
        <v>6302</v>
      </c>
      <c r="D30" s="19"/>
      <c r="E30" s="2"/>
      <c r="F30" s="2"/>
      <c r="G30" s="2"/>
      <c r="H30" s="2"/>
      <c r="I30" s="42"/>
    </row>
    <row r="31" spans="1:10">
      <c r="A31" s="2">
        <v>30</v>
      </c>
      <c r="B31" s="2" t="s">
        <v>86</v>
      </c>
      <c r="C31" s="15">
        <v>4220.18</v>
      </c>
      <c r="D31" s="19"/>
      <c r="E31" s="2"/>
      <c r="F31" s="2"/>
      <c r="G31" s="2"/>
      <c r="H31" s="2"/>
      <c r="I31" s="42"/>
    </row>
    <row r="32" spans="1:10">
      <c r="A32" s="2">
        <v>31</v>
      </c>
      <c r="B32" s="2" t="s">
        <v>56</v>
      </c>
      <c r="C32" s="15">
        <v>6255.95</v>
      </c>
      <c r="D32" s="19"/>
      <c r="E32" s="2"/>
      <c r="F32" s="2"/>
      <c r="G32" s="2"/>
      <c r="H32" s="2"/>
      <c r="I32" s="42"/>
    </row>
    <row r="33" spans="1:15">
      <c r="A33" s="2"/>
      <c r="B33" s="5" t="s">
        <v>46</v>
      </c>
      <c r="C33" s="16">
        <f>SUM(C2:C32)</f>
        <v>216566.39999999997</v>
      </c>
      <c r="D33" s="21"/>
      <c r="E33" s="2"/>
      <c r="F33" s="5"/>
      <c r="G33" s="4"/>
      <c r="H33" s="4">
        <f>SUM(H2:H32)</f>
        <v>0</v>
      </c>
      <c r="I33" s="43">
        <f>SUM(I2:I32)</f>
        <v>0</v>
      </c>
    </row>
    <row r="34" spans="1:15" ht="31.5">
      <c r="E34" s="34" t="s">
        <v>37</v>
      </c>
      <c r="F34" s="23" t="s">
        <v>54</v>
      </c>
      <c r="G34" s="24" t="s">
        <v>93</v>
      </c>
      <c r="H34" s="24" t="s">
        <v>94</v>
      </c>
      <c r="I34" s="25" t="s">
        <v>95</v>
      </c>
      <c r="J34" s="26"/>
      <c r="K34" s="26"/>
      <c r="L34" s="26"/>
      <c r="M34" s="26"/>
    </row>
    <row r="35" spans="1:15" s="45" customFormat="1" ht="15.75">
      <c r="C35" s="46"/>
      <c r="E35" s="47">
        <v>1</v>
      </c>
      <c r="F35" s="35" t="s">
        <v>41</v>
      </c>
      <c r="G35" s="39">
        <f>3357324-1126052-962205</f>
        <v>1269067</v>
      </c>
      <c r="H35" s="48">
        <f>G35/I35</f>
        <v>5.8599441095202209</v>
      </c>
      <c r="I35" s="49">
        <v>216566.39999999999</v>
      </c>
      <c r="J35" s="50"/>
      <c r="K35" s="51"/>
      <c r="L35" s="39"/>
      <c r="M35" s="50"/>
    </row>
    <row r="36" spans="1:15" ht="31.5">
      <c r="E36" s="27">
        <v>2</v>
      </c>
      <c r="F36" s="36" t="s">
        <v>26</v>
      </c>
      <c r="G36" s="39">
        <f>150000+104304</f>
        <v>254304</v>
      </c>
      <c r="H36" s="30">
        <f t="shared" ref="H36:H50" si="0">G36/I36</f>
        <v>1.174254177933419</v>
      </c>
      <c r="I36" s="37">
        <v>216566.39999999999</v>
      </c>
      <c r="J36" s="34"/>
      <c r="K36" s="38"/>
      <c r="L36" s="34"/>
      <c r="M36" s="38"/>
      <c r="N36" s="34"/>
      <c r="O36" s="38"/>
    </row>
    <row r="37" spans="1:15" ht="31.5">
      <c r="E37" s="27">
        <v>3</v>
      </c>
      <c r="F37" s="28" t="s">
        <v>29</v>
      </c>
      <c r="G37" s="29">
        <v>164000</v>
      </c>
      <c r="H37" s="30">
        <f t="shared" si="0"/>
        <v>0.75727351980732005</v>
      </c>
      <c r="I37" s="31">
        <v>216566.39999999999</v>
      </c>
      <c r="J37" s="26"/>
      <c r="K37" s="26"/>
      <c r="L37" s="26"/>
      <c r="M37" s="26"/>
    </row>
    <row r="38" spans="1:15" ht="15.75">
      <c r="E38" s="27">
        <v>4</v>
      </c>
      <c r="F38" s="35" t="s">
        <v>43</v>
      </c>
      <c r="G38" s="39">
        <v>92589.48</v>
      </c>
      <c r="H38" s="30">
        <f t="shared" si="0"/>
        <v>0.42753391107761868</v>
      </c>
      <c r="I38" s="31">
        <v>216566.39999999999</v>
      </c>
      <c r="J38" s="26"/>
      <c r="K38" s="26"/>
      <c r="L38" s="26"/>
      <c r="M38" s="26"/>
    </row>
    <row r="39" spans="1:15" ht="15.75">
      <c r="E39" s="27">
        <v>5</v>
      </c>
      <c r="F39" s="28" t="s">
        <v>101</v>
      </c>
      <c r="G39" s="29">
        <v>330403.71000000002</v>
      </c>
      <c r="H39" s="30">
        <f t="shared" si="0"/>
        <v>1.5256462221286406</v>
      </c>
      <c r="I39" s="31">
        <v>216566.39999999999</v>
      </c>
      <c r="J39" s="26"/>
      <c r="K39" s="26"/>
      <c r="L39" s="26"/>
      <c r="M39" s="26"/>
      <c r="O39" s="38"/>
    </row>
    <row r="40" spans="1:15" ht="15.75">
      <c r="E40" s="27">
        <v>6</v>
      </c>
      <c r="F40" s="35" t="s">
        <v>98</v>
      </c>
      <c r="G40" s="39">
        <v>2799642</v>
      </c>
      <c r="H40" s="30">
        <f t="shared" si="0"/>
        <v>12.927407021587836</v>
      </c>
      <c r="I40" s="31">
        <v>216566.39999999999</v>
      </c>
      <c r="J40" s="26"/>
      <c r="K40" s="26"/>
      <c r="L40" s="26"/>
      <c r="M40" s="26"/>
    </row>
    <row r="41" spans="1:15" ht="15.75">
      <c r="E41" s="27">
        <v>7</v>
      </c>
      <c r="F41" s="35" t="s">
        <v>100</v>
      </c>
      <c r="G41" s="39">
        <v>147552</v>
      </c>
      <c r="H41" s="30">
        <f t="shared" si="0"/>
        <v>0.68132452679640054</v>
      </c>
      <c r="I41" s="31">
        <v>216566.39999999999</v>
      </c>
      <c r="J41" s="26"/>
      <c r="K41" s="26"/>
      <c r="L41" s="26"/>
      <c r="M41" s="26"/>
    </row>
    <row r="42" spans="1:15" ht="15.75">
      <c r="E42" s="27">
        <v>8</v>
      </c>
      <c r="F42" s="35" t="s">
        <v>44</v>
      </c>
      <c r="G42" s="39">
        <v>2784435.06</v>
      </c>
      <c r="H42" s="30">
        <f t="shared" si="0"/>
        <v>12.857188649762845</v>
      </c>
      <c r="I42" s="31">
        <v>216566.39999999999</v>
      </c>
      <c r="J42" s="26"/>
      <c r="K42" s="26"/>
      <c r="L42" s="26"/>
      <c r="M42" s="26"/>
    </row>
    <row r="43" spans="1:15" ht="31.5">
      <c r="E43" s="27">
        <v>9</v>
      </c>
      <c r="F43" s="35" t="s">
        <v>105</v>
      </c>
      <c r="G43" s="44">
        <v>6820361.7199999997</v>
      </c>
      <c r="H43" s="30">
        <f t="shared" si="0"/>
        <v>31.49316662233846</v>
      </c>
      <c r="I43" s="31">
        <v>216566.39999999999</v>
      </c>
      <c r="J43" s="26"/>
      <c r="K43" s="26"/>
      <c r="L43" s="26"/>
      <c r="M43" s="26"/>
    </row>
    <row r="44" spans="1:15" ht="15.75">
      <c r="E44" s="27">
        <v>10</v>
      </c>
      <c r="F44" s="35" t="s">
        <v>106</v>
      </c>
      <c r="G44" s="39">
        <f>7544835.21-6820362</f>
        <v>724473.21</v>
      </c>
      <c r="H44" s="30">
        <f t="shared" si="0"/>
        <v>3.34527059599273</v>
      </c>
      <c r="I44" s="31">
        <v>216566.39999999999</v>
      </c>
      <c r="J44" s="26"/>
      <c r="K44" s="26"/>
      <c r="L44" s="26"/>
      <c r="M44" s="26"/>
    </row>
    <row r="45" spans="1:15" ht="15.75">
      <c r="E45" s="27">
        <v>11</v>
      </c>
      <c r="F45" s="35" t="s">
        <v>99</v>
      </c>
      <c r="G45" s="39">
        <f>375027.51+482327.94+77593</f>
        <v>934948.45</v>
      </c>
      <c r="H45" s="30">
        <f t="shared" si="0"/>
        <v>4.3171445339627939</v>
      </c>
      <c r="I45" s="31">
        <v>216566.39999999999</v>
      </c>
      <c r="J45" s="26"/>
      <c r="K45" s="26"/>
      <c r="L45" s="26"/>
      <c r="M45" s="26"/>
    </row>
    <row r="46" spans="1:15" ht="15.75">
      <c r="E46" s="27">
        <v>12</v>
      </c>
      <c r="F46" s="35" t="s">
        <v>108</v>
      </c>
      <c r="G46" s="39">
        <f>286642.05+72936.24</f>
        <v>359578.29</v>
      </c>
      <c r="H46" s="30">
        <f t="shared" si="0"/>
        <v>1.6603604714304712</v>
      </c>
      <c r="I46" s="31">
        <v>216566.39999999999</v>
      </c>
      <c r="J46" s="26"/>
      <c r="K46" s="26"/>
      <c r="L46" s="26"/>
      <c r="M46" s="26"/>
    </row>
    <row r="47" spans="1:15" ht="15.75">
      <c r="E47" s="27">
        <v>13</v>
      </c>
      <c r="F47" s="35" t="s">
        <v>45</v>
      </c>
      <c r="G47" s="39">
        <f>16812194-19000</f>
        <v>16793194</v>
      </c>
      <c r="H47" s="30">
        <f t="shared" si="0"/>
        <v>77.5429337145559</v>
      </c>
      <c r="I47" s="31">
        <v>216566.39999999999</v>
      </c>
      <c r="J47" s="26"/>
      <c r="K47" s="26"/>
      <c r="L47" s="26"/>
      <c r="M47" s="26"/>
    </row>
    <row r="48" spans="1:15" ht="15.75">
      <c r="E48" s="27">
        <v>14</v>
      </c>
      <c r="F48" s="35" t="s">
        <v>96</v>
      </c>
      <c r="G48" s="39">
        <f>G47*20.2%</f>
        <v>3392225.1879999996</v>
      </c>
      <c r="H48" s="30">
        <f t="shared" si="0"/>
        <v>15.663672610340292</v>
      </c>
      <c r="I48" s="31">
        <v>216566.39999999999</v>
      </c>
      <c r="J48" s="26"/>
      <c r="K48" s="26"/>
      <c r="L48" s="26"/>
      <c r="M48" s="26"/>
    </row>
    <row r="49" spans="5:13" ht="15.75">
      <c r="E49" s="27">
        <v>15</v>
      </c>
      <c r="F49" s="35" t="s">
        <v>97</v>
      </c>
      <c r="G49" s="39">
        <f>486000+5397.6</f>
        <v>491397.6</v>
      </c>
      <c r="H49" s="30">
        <f t="shared" si="0"/>
        <v>2.2690389644931068</v>
      </c>
      <c r="I49" s="31">
        <v>216566.39999999999</v>
      </c>
      <c r="J49" s="26"/>
      <c r="K49" s="26"/>
      <c r="L49" s="26"/>
      <c r="M49" s="26"/>
    </row>
    <row r="50" spans="5:13" ht="15.75">
      <c r="E50" s="27">
        <v>16</v>
      </c>
      <c r="F50" s="36" t="s">
        <v>156</v>
      </c>
      <c r="G50" s="40">
        <f>240000+88928+80080.67+12650+19900+107464.5+53265.74+5281</f>
        <v>607569.90999999992</v>
      </c>
      <c r="H50" s="30">
        <f t="shared" si="0"/>
        <v>2.8054670992360768</v>
      </c>
      <c r="I50" s="31">
        <v>216566.39999999999</v>
      </c>
      <c r="J50" s="26"/>
      <c r="K50" s="26"/>
      <c r="L50" s="26"/>
      <c r="M50" s="26"/>
    </row>
    <row r="51" spans="5:13" ht="15.75">
      <c r="E51" s="26"/>
      <c r="F51" s="26"/>
      <c r="G51" s="26"/>
      <c r="H51" s="26"/>
      <c r="I51" s="26"/>
      <c r="J51" s="26"/>
      <c r="K51" s="26"/>
      <c r="L51" s="26"/>
      <c r="M51" s="26"/>
    </row>
    <row r="52" spans="5:13" ht="15.75">
      <c r="E52" s="26"/>
      <c r="F52" s="23" t="s">
        <v>55</v>
      </c>
      <c r="G52" s="32">
        <f>SUM(G35:G51)</f>
        <v>37965741.617999993</v>
      </c>
      <c r="H52" s="33">
        <f>SUM(H34:H51)</f>
        <v>175.30762675096412</v>
      </c>
      <c r="I52" s="25"/>
      <c r="J52" s="26"/>
      <c r="K52" s="26"/>
      <c r="L52" s="26"/>
      <c r="M52" s="26"/>
    </row>
    <row r="53" spans="5:13" ht="15.75">
      <c r="E53" s="26"/>
      <c r="F53" s="26"/>
      <c r="G53" s="26"/>
      <c r="H53" s="26"/>
      <c r="I53" s="26"/>
      <c r="J53" s="26"/>
      <c r="K53" s="26"/>
      <c r="L53" s="26"/>
      <c r="M53" s="26"/>
    </row>
    <row r="55" spans="5:13">
      <c r="F55" s="20"/>
      <c r="G55" s="20"/>
      <c r="H55" s="20"/>
      <c r="I55" s="20"/>
      <c r="J55" s="20"/>
      <c r="K55" s="20"/>
      <c r="L55" s="20"/>
    </row>
    <row r="56" spans="5:13">
      <c r="F56" s="20"/>
      <c r="G56" s="20"/>
      <c r="H56" s="20"/>
      <c r="I56" s="20"/>
      <c r="J56" s="20"/>
      <c r="K56" s="20"/>
      <c r="L56" s="20"/>
    </row>
    <row r="57" spans="5:13">
      <c r="E57" s="20"/>
      <c r="F57" s="20"/>
      <c r="G57" s="20"/>
      <c r="H57" s="20"/>
      <c r="I57" s="20"/>
      <c r="J57" s="20"/>
      <c r="K57" s="20"/>
      <c r="L57" s="20"/>
    </row>
    <row r="58" spans="5:13">
      <c r="E58" s="20"/>
      <c r="F58" s="20"/>
      <c r="G58" s="20"/>
      <c r="H58" s="20"/>
      <c r="I58" s="20"/>
      <c r="J58" s="20"/>
      <c r="K58" s="20"/>
      <c r="L58" s="20"/>
    </row>
    <row r="59" spans="5:13">
      <c r="E59" s="20"/>
      <c r="F59" s="20"/>
      <c r="G59" s="20"/>
      <c r="H59" s="20"/>
      <c r="I59" s="20"/>
      <c r="J59" s="20"/>
      <c r="K59" s="20"/>
      <c r="L59" s="20"/>
    </row>
    <row r="60" spans="5:13">
      <c r="E60" s="20"/>
      <c r="F60" s="20"/>
      <c r="G60" s="20"/>
      <c r="H60" s="20"/>
      <c r="I60" s="20"/>
      <c r="J60" s="20"/>
      <c r="K60" s="20"/>
      <c r="L60" s="20"/>
    </row>
    <row r="61" spans="5:13">
      <c r="E61" s="20"/>
      <c r="F61" s="20"/>
      <c r="G61" s="20"/>
      <c r="H61" s="20"/>
      <c r="I61" s="20"/>
      <c r="J61" s="20"/>
      <c r="K61" s="20"/>
      <c r="L61" s="20"/>
    </row>
    <row r="62" spans="5:13">
      <c r="E62" s="20"/>
      <c r="F62" s="20"/>
      <c r="G62" s="20"/>
      <c r="H62" s="20"/>
      <c r="I62" s="20"/>
      <c r="J62" s="20"/>
      <c r="K62" s="20"/>
      <c r="L62" s="20"/>
    </row>
    <row r="63" spans="5:13">
      <c r="E63" s="20"/>
      <c r="F63" s="20"/>
      <c r="G63" s="20"/>
      <c r="H63" s="20"/>
      <c r="I63" s="20"/>
      <c r="J63" s="20"/>
      <c r="K63" s="20"/>
      <c r="L63" s="20"/>
    </row>
    <row r="64" spans="5:13">
      <c r="E64" s="20"/>
      <c r="F64" s="20"/>
      <c r="G64" s="20"/>
      <c r="H64" s="20"/>
      <c r="I64" s="20"/>
      <c r="J64" s="20"/>
      <c r="K64" s="20"/>
      <c r="L64" s="20"/>
    </row>
    <row r="65" spans="5:17">
      <c r="E65" s="20"/>
      <c r="F65" s="20"/>
      <c r="G65" s="20"/>
      <c r="H65" s="20"/>
      <c r="I65" s="20"/>
      <c r="J65" s="20"/>
      <c r="K65" s="20"/>
      <c r="L65" s="20"/>
    </row>
    <row r="66" spans="5:17"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5:17"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</row>
    <row r="69" spans="5:17">
      <c r="G69" s="20"/>
      <c r="H69" s="20"/>
      <c r="I69" s="20"/>
      <c r="J69" s="20"/>
      <c r="K69" s="20"/>
      <c r="L69" s="20"/>
    </row>
    <row r="70" spans="5:17">
      <c r="G70" s="20"/>
      <c r="H70" s="20"/>
      <c r="I70" s="20"/>
      <c r="J70" s="20"/>
      <c r="K70" s="20"/>
      <c r="L70" s="20"/>
    </row>
    <row r="73" spans="5:17"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5:17" ht="12.75" customHeight="1"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</sheetData>
  <sheetProtection password="CC5F" sheet="1" objects="1" scenarios="1" selectLockedCells="1" selectUnlockedCells="1"/>
  <mergeCells count="1">
    <mergeCell ref="F67:Q67"/>
  </mergeCells>
  <phoneticPr fontId="5" type="noConversion"/>
  <pageMargins left="0.75" right="0.75" top="1" bottom="1" header="0.5" footer="0.5"/>
  <pageSetup paperSize="9" scale="71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topLeftCell="A55" workbookViewId="0">
      <selection activeCell="B55" sqref="B55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2" t="s">
        <v>37</v>
      </c>
      <c r="G1" s="4" t="s">
        <v>54</v>
      </c>
      <c r="H1" s="3" t="s">
        <v>93</v>
      </c>
      <c r="I1" s="3" t="s">
        <v>94</v>
      </c>
      <c r="J1" s="6" t="s">
        <v>95</v>
      </c>
    </row>
    <row r="2" spans="1:11">
      <c r="A2" s="2"/>
      <c r="B2" s="2" t="s">
        <v>60</v>
      </c>
      <c r="C2" s="15">
        <v>3720</v>
      </c>
      <c r="F2" s="9">
        <v>1</v>
      </c>
      <c r="G2" s="7" t="s">
        <v>107</v>
      </c>
      <c r="H2" s="2">
        <v>291264</v>
      </c>
      <c r="I2" s="8">
        <f>H2/J2</f>
        <v>5.2782830792449218</v>
      </c>
      <c r="J2" s="11">
        <v>55181.58</v>
      </c>
    </row>
    <row r="3" spans="1:11">
      <c r="A3" s="2"/>
      <c r="B3" s="2" t="s">
        <v>68</v>
      </c>
      <c r="C3" s="15">
        <v>9143.15</v>
      </c>
    </row>
    <row r="4" spans="1:11">
      <c r="A4" s="2"/>
      <c r="B4" s="2" t="s">
        <v>70</v>
      </c>
      <c r="C4" s="15">
        <v>5385.4</v>
      </c>
    </row>
    <row r="5" spans="1:11">
      <c r="A5" s="2"/>
      <c r="B5" s="2" t="s">
        <v>75</v>
      </c>
      <c r="C5" s="15">
        <v>4408.2</v>
      </c>
    </row>
    <row r="6" spans="1:11">
      <c r="A6" s="2"/>
      <c r="B6" s="2" t="s">
        <v>78</v>
      </c>
      <c r="C6" s="15">
        <v>8664.9</v>
      </c>
    </row>
    <row r="7" spans="1:11">
      <c r="A7" s="2"/>
      <c r="B7" s="2" t="s">
        <v>81</v>
      </c>
      <c r="C7" s="15">
        <v>4233.8999999999996</v>
      </c>
    </row>
    <row r="8" spans="1:11">
      <c r="A8" s="2"/>
      <c r="B8" s="2" t="s">
        <v>83</v>
      </c>
      <c r="C8" s="15">
        <v>3636.5</v>
      </c>
    </row>
    <row r="9" spans="1:11">
      <c r="A9" s="2"/>
      <c r="B9" s="2" t="s">
        <v>84</v>
      </c>
      <c r="C9" s="15">
        <v>5513.4</v>
      </c>
    </row>
    <row r="10" spans="1:11">
      <c r="A10" s="2"/>
      <c r="B10" s="2" t="s">
        <v>86</v>
      </c>
      <c r="C10" s="15">
        <v>4220.18</v>
      </c>
    </row>
    <row r="11" spans="1:11">
      <c r="A11" s="2"/>
      <c r="B11" s="2" t="s">
        <v>56</v>
      </c>
      <c r="C11" s="15">
        <v>6255.95</v>
      </c>
    </row>
    <row r="12" spans="1:11">
      <c r="A12" s="2"/>
      <c r="B12" s="2"/>
      <c r="C12" s="16">
        <f>SUM(C2:C11)</f>
        <v>55181.58</v>
      </c>
      <c r="D12" s="13"/>
      <c r="E12" s="13"/>
    </row>
    <row r="13" spans="1:11">
      <c r="A13" s="2"/>
      <c r="B13" s="2"/>
      <c r="C13" s="2"/>
      <c r="D13" s="13"/>
      <c r="E13" s="13"/>
    </row>
    <row r="14" spans="1:11">
      <c r="A14" s="2"/>
      <c r="B14" s="2"/>
      <c r="C14" s="2"/>
      <c r="D14" s="13"/>
      <c r="E14" s="13"/>
    </row>
    <row r="15" spans="1:11">
      <c r="C15" s="12"/>
    </row>
    <row r="16" spans="1:11" ht="25.5">
      <c r="G16" s="2" t="s">
        <v>37</v>
      </c>
      <c r="H16" s="4" t="s">
        <v>54</v>
      </c>
      <c r="I16" s="3" t="s">
        <v>93</v>
      </c>
      <c r="J16" s="3" t="s">
        <v>94</v>
      </c>
      <c r="K16" s="6" t="s">
        <v>95</v>
      </c>
    </row>
    <row r="17" spans="1:14">
      <c r="G17" s="9">
        <v>1</v>
      </c>
      <c r="H17" s="7" t="s">
        <v>111</v>
      </c>
      <c r="I17" s="2">
        <v>454406</v>
      </c>
      <c r="J17" s="8">
        <f>I17/K17</f>
        <v>21.264729280733775</v>
      </c>
      <c r="K17" s="11">
        <v>21369</v>
      </c>
    </row>
    <row r="18" spans="1:14">
      <c r="G18" s="9"/>
      <c r="H18" s="7" t="s">
        <v>112</v>
      </c>
      <c r="I18" s="2">
        <v>91790</v>
      </c>
      <c r="J18" s="8">
        <f>I18/K18</f>
        <v>4.295474753147082</v>
      </c>
      <c r="K18" s="11">
        <v>21369</v>
      </c>
    </row>
    <row r="19" spans="1:14" ht="38.25">
      <c r="A19" s="1" t="s">
        <v>37</v>
      </c>
      <c r="B19" s="3" t="s">
        <v>50</v>
      </c>
      <c r="C19" s="3" t="s">
        <v>51</v>
      </c>
    </row>
    <row r="20" spans="1:14">
      <c r="A20" s="2">
        <v>1</v>
      </c>
      <c r="B20" s="2" t="s">
        <v>57</v>
      </c>
      <c r="C20" s="15">
        <v>3696.6</v>
      </c>
      <c r="D20" s="10">
        <f>C20*13.55*12</f>
        <v>601067.16</v>
      </c>
      <c r="E20" s="10">
        <f>C20*1.32*12</f>
        <v>58554.144</v>
      </c>
    </row>
    <row r="21" spans="1:14">
      <c r="A21" s="2">
        <v>2</v>
      </c>
      <c r="B21" s="2" t="s">
        <v>58</v>
      </c>
      <c r="C21" s="15">
        <v>7319.94</v>
      </c>
      <c r="D21" s="10">
        <f t="shared" ref="D21:D50" si="0">C21*13.55*12</f>
        <v>1190222.2439999999</v>
      </c>
      <c r="E21" s="10">
        <f t="shared" ref="E21:E50" si="1">C21*1.32*12</f>
        <v>115947.84959999999</v>
      </c>
    </row>
    <row r="22" spans="1:14">
      <c r="A22" s="2">
        <v>3</v>
      </c>
      <c r="B22" s="2" t="s">
        <v>59</v>
      </c>
      <c r="C22" s="15">
        <v>3698.5</v>
      </c>
      <c r="D22" s="10">
        <f t="shared" si="0"/>
        <v>601376.10000000009</v>
      </c>
      <c r="E22" s="10">
        <f t="shared" si="1"/>
        <v>58584.240000000005</v>
      </c>
    </row>
    <row r="23" spans="1:14">
      <c r="A23" s="2">
        <v>4</v>
      </c>
      <c r="B23" s="2" t="s">
        <v>60</v>
      </c>
      <c r="C23" s="15">
        <v>3720</v>
      </c>
      <c r="D23" s="10">
        <f t="shared" si="0"/>
        <v>604872</v>
      </c>
      <c r="E23" s="10">
        <f t="shared" si="1"/>
        <v>58924.800000000003</v>
      </c>
    </row>
    <row r="24" spans="1:14">
      <c r="A24" s="2">
        <v>5</v>
      </c>
      <c r="B24" s="2" t="s">
        <v>61</v>
      </c>
      <c r="C24" s="15">
        <v>10961.46</v>
      </c>
      <c r="D24" s="10">
        <f>C24*13.55*12</f>
        <v>1782333.3959999999</v>
      </c>
      <c r="E24" s="10">
        <f t="shared" si="1"/>
        <v>173629.52639999997</v>
      </c>
    </row>
    <row r="25" spans="1:14">
      <c r="A25" s="2">
        <v>6</v>
      </c>
      <c r="B25" s="2" t="s">
        <v>62</v>
      </c>
      <c r="C25" s="15">
        <v>10949.9</v>
      </c>
      <c r="D25" s="10">
        <f t="shared" si="0"/>
        <v>1780453.7399999998</v>
      </c>
      <c r="E25" s="10">
        <f t="shared" si="1"/>
        <v>173446.416</v>
      </c>
    </row>
    <row r="26" spans="1:14">
      <c r="A26" s="2">
        <v>7</v>
      </c>
      <c r="B26" s="2" t="s">
        <v>63</v>
      </c>
      <c r="C26" s="15">
        <v>4183.5</v>
      </c>
      <c r="D26" s="10">
        <f>C26*13.55*12</f>
        <v>680237.10000000009</v>
      </c>
      <c r="E26" s="10">
        <f t="shared" si="1"/>
        <v>66266.64</v>
      </c>
    </row>
    <row r="27" spans="1:14">
      <c r="A27" s="2">
        <v>8</v>
      </c>
      <c r="B27" s="2" t="s">
        <v>64</v>
      </c>
      <c r="C27" s="15">
        <v>7333.4</v>
      </c>
      <c r="D27" s="10">
        <f t="shared" si="0"/>
        <v>1192410.8400000001</v>
      </c>
      <c r="E27" s="10">
        <f t="shared" si="1"/>
        <v>116161.056</v>
      </c>
      <c r="I27" s="20"/>
      <c r="J27" s="20"/>
      <c r="K27" s="20"/>
      <c r="L27" s="20"/>
      <c r="M27" s="20"/>
      <c r="N27" s="20"/>
    </row>
    <row r="28" spans="1:14">
      <c r="A28" s="2">
        <v>9</v>
      </c>
      <c r="B28" s="2" t="s">
        <v>65</v>
      </c>
      <c r="C28" s="15">
        <v>5445.19</v>
      </c>
      <c r="D28" s="10">
        <f t="shared" si="0"/>
        <v>885387.89400000009</v>
      </c>
      <c r="E28" s="10">
        <f t="shared" si="1"/>
        <v>86251.809599999993</v>
      </c>
      <c r="I28" s="20"/>
      <c r="J28" s="20"/>
      <c r="K28" s="20"/>
      <c r="L28" s="20"/>
      <c r="M28" s="20"/>
      <c r="N28" s="20"/>
    </row>
    <row r="29" spans="1:14">
      <c r="A29" s="2">
        <v>10</v>
      </c>
      <c r="B29" s="2" t="s">
        <v>66</v>
      </c>
      <c r="C29" s="15">
        <v>10802.7</v>
      </c>
      <c r="D29" s="10">
        <f t="shared" si="0"/>
        <v>1756519.0200000003</v>
      </c>
      <c r="E29" s="10">
        <f t="shared" si="1"/>
        <v>171114.76800000004</v>
      </c>
      <c r="I29" s="20"/>
      <c r="J29" s="20"/>
      <c r="K29" s="20"/>
      <c r="L29" s="20"/>
      <c r="M29" s="20"/>
      <c r="N29" s="20"/>
    </row>
    <row r="30" spans="1:14">
      <c r="A30" s="2">
        <v>11</v>
      </c>
      <c r="B30" s="2" t="s">
        <v>67</v>
      </c>
      <c r="C30" s="15">
        <v>9239.51</v>
      </c>
      <c r="D30" s="10">
        <f t="shared" si="0"/>
        <v>1502344.3260000001</v>
      </c>
      <c r="E30" s="10">
        <f t="shared" si="1"/>
        <v>146353.83840000001</v>
      </c>
      <c r="I30" s="20"/>
      <c r="J30" s="20"/>
      <c r="K30" s="20"/>
      <c r="L30" s="20"/>
      <c r="M30" s="20"/>
      <c r="N30" s="20"/>
    </row>
    <row r="31" spans="1:14">
      <c r="A31" s="2">
        <v>12</v>
      </c>
      <c r="B31" s="2" t="s">
        <v>68</v>
      </c>
      <c r="C31" s="15">
        <v>9143.15</v>
      </c>
      <c r="D31" s="10">
        <f t="shared" si="0"/>
        <v>1486676.19</v>
      </c>
      <c r="E31" s="10">
        <f t="shared" si="1"/>
        <v>144827.49600000001</v>
      </c>
      <c r="I31" s="20"/>
      <c r="J31" s="20"/>
      <c r="K31" s="20"/>
      <c r="L31" s="20"/>
      <c r="M31" s="20"/>
      <c r="N31" s="20"/>
    </row>
    <row r="32" spans="1:14">
      <c r="A32" s="2">
        <v>13</v>
      </c>
      <c r="B32" s="2" t="s">
        <v>69</v>
      </c>
      <c r="C32" s="15">
        <v>16477.78</v>
      </c>
      <c r="D32" s="10">
        <f t="shared" si="0"/>
        <v>2679287.0279999999</v>
      </c>
      <c r="E32" s="10">
        <f t="shared" si="1"/>
        <v>261008.03520000001</v>
      </c>
      <c r="I32" s="20"/>
      <c r="J32" s="20"/>
      <c r="K32" s="20"/>
      <c r="L32" s="20"/>
      <c r="M32" s="20"/>
      <c r="N32" s="20"/>
    </row>
    <row r="33" spans="1:14">
      <c r="A33" s="2">
        <v>14</v>
      </c>
      <c r="B33" s="2" t="s">
        <v>70</v>
      </c>
      <c r="C33" s="15">
        <v>5385.4</v>
      </c>
      <c r="D33" s="10">
        <f t="shared" si="0"/>
        <v>875666.04</v>
      </c>
      <c r="E33" s="10">
        <f t="shared" si="1"/>
        <v>85304.736000000004</v>
      </c>
      <c r="H33" s="20"/>
      <c r="I33" s="20"/>
      <c r="J33" s="20"/>
      <c r="K33" s="20"/>
      <c r="L33" s="20"/>
      <c r="M33" s="20"/>
      <c r="N33" s="20"/>
    </row>
    <row r="34" spans="1:14">
      <c r="A34" s="2">
        <v>15</v>
      </c>
      <c r="B34" s="2" t="s">
        <v>71</v>
      </c>
      <c r="C34" s="15">
        <v>9294.9</v>
      </c>
      <c r="D34" s="10">
        <f t="shared" si="0"/>
        <v>1511350.74</v>
      </c>
      <c r="E34" s="10">
        <f t="shared" si="1"/>
        <v>147231.21600000001</v>
      </c>
      <c r="I34" s="20"/>
      <c r="J34" s="20"/>
      <c r="K34" s="20"/>
      <c r="L34" s="20"/>
      <c r="M34" s="20"/>
      <c r="N34" s="20"/>
    </row>
    <row r="35" spans="1:14">
      <c r="A35" s="2">
        <v>16</v>
      </c>
      <c r="B35" s="2" t="s">
        <v>72</v>
      </c>
      <c r="C35" s="15">
        <v>5493.8</v>
      </c>
      <c r="D35" s="10">
        <f t="shared" si="0"/>
        <v>893291.88000000012</v>
      </c>
      <c r="E35" s="10">
        <f t="shared" si="1"/>
        <v>87021.792000000016</v>
      </c>
      <c r="I35" s="20"/>
      <c r="J35" s="20"/>
      <c r="K35" s="20"/>
      <c r="L35" s="20"/>
      <c r="M35" s="20"/>
      <c r="N35" s="20"/>
    </row>
    <row r="36" spans="1:14">
      <c r="A36" s="2">
        <v>17</v>
      </c>
      <c r="B36" s="2" t="s">
        <v>73</v>
      </c>
      <c r="C36" s="15">
        <v>11296.7</v>
      </c>
      <c r="D36" s="10">
        <f t="shared" si="0"/>
        <v>1836843.42</v>
      </c>
      <c r="E36" s="10">
        <f t="shared" si="1"/>
        <v>178939.72800000003</v>
      </c>
      <c r="I36" s="20"/>
      <c r="J36" s="20"/>
      <c r="K36" s="20"/>
      <c r="L36" s="20"/>
      <c r="M36" s="20"/>
      <c r="N36" s="20"/>
    </row>
    <row r="37" spans="1:14">
      <c r="A37" s="2">
        <v>18</v>
      </c>
      <c r="B37" s="2" t="s">
        <v>74</v>
      </c>
      <c r="C37" s="15">
        <v>9235.7000000000007</v>
      </c>
      <c r="D37" s="10">
        <f t="shared" si="0"/>
        <v>1501724.8200000003</v>
      </c>
      <c r="E37" s="10">
        <f t="shared" si="1"/>
        <v>146293.48800000001</v>
      </c>
    </row>
    <row r="38" spans="1:14">
      <c r="A38" s="2">
        <v>19</v>
      </c>
      <c r="B38" s="2" t="s">
        <v>75</v>
      </c>
      <c r="C38" s="15">
        <v>4408.2</v>
      </c>
      <c r="D38" s="10">
        <f t="shared" si="0"/>
        <v>716773.32000000007</v>
      </c>
      <c r="E38" s="10">
        <f t="shared" si="1"/>
        <v>69825.887999999992</v>
      </c>
    </row>
    <row r="39" spans="1:14">
      <c r="A39" s="2">
        <v>20</v>
      </c>
      <c r="B39" s="2" t="s">
        <v>76</v>
      </c>
      <c r="C39" s="15">
        <v>4463.8</v>
      </c>
      <c r="D39" s="10">
        <f t="shared" si="0"/>
        <v>725813.88000000012</v>
      </c>
      <c r="E39" s="10">
        <f t="shared" si="1"/>
        <v>70706.592000000004</v>
      </c>
    </row>
    <row r="40" spans="1:14">
      <c r="A40" s="2">
        <v>21</v>
      </c>
      <c r="B40" s="2" t="s">
        <v>77</v>
      </c>
      <c r="C40" s="15">
        <v>6168.9</v>
      </c>
      <c r="D40" s="10">
        <f t="shared" si="0"/>
        <v>1003063.14</v>
      </c>
      <c r="E40" s="10">
        <f t="shared" si="1"/>
        <v>97715.376000000004</v>
      </c>
    </row>
    <row r="41" spans="1:14">
      <c r="A41" s="2">
        <v>22</v>
      </c>
      <c r="B41" s="2" t="s">
        <v>78</v>
      </c>
      <c r="C41" s="15">
        <v>8664.9</v>
      </c>
      <c r="D41" s="10">
        <f>C41*15.8*12</f>
        <v>1642865.04</v>
      </c>
      <c r="E41" s="10">
        <f>C41*1.62*12</f>
        <v>168445.65600000002</v>
      </c>
    </row>
    <row r="42" spans="1:14">
      <c r="A42" s="2">
        <v>23</v>
      </c>
      <c r="B42" s="2" t="s">
        <v>79</v>
      </c>
      <c r="C42" s="15">
        <v>6313.24</v>
      </c>
      <c r="D42" s="10">
        <f t="shared" si="0"/>
        <v>1026532.824</v>
      </c>
      <c r="E42" s="10">
        <f t="shared" si="1"/>
        <v>100001.7216</v>
      </c>
    </row>
    <row r="43" spans="1:14">
      <c r="A43" s="2">
        <v>24</v>
      </c>
      <c r="B43" s="2" t="s">
        <v>80</v>
      </c>
      <c r="C43" s="15">
        <v>6413.8</v>
      </c>
      <c r="D43" s="10">
        <f>C43*15.8*12</f>
        <v>1216056.48</v>
      </c>
      <c r="E43" s="10">
        <f>C43*1.62*12</f>
        <v>124684.27200000003</v>
      </c>
    </row>
    <row r="44" spans="1:14">
      <c r="A44" s="2">
        <v>25</v>
      </c>
      <c r="B44" s="2" t="s">
        <v>81</v>
      </c>
      <c r="C44" s="15">
        <v>4233.8999999999996</v>
      </c>
      <c r="D44" s="10">
        <f t="shared" si="0"/>
        <v>688432.14</v>
      </c>
      <c r="E44" s="10">
        <f t="shared" si="1"/>
        <v>67064.975999999995</v>
      </c>
    </row>
    <row r="45" spans="1:14">
      <c r="A45" s="2">
        <v>26</v>
      </c>
      <c r="B45" s="2" t="s">
        <v>82</v>
      </c>
      <c r="C45" s="15">
        <v>6293.5</v>
      </c>
      <c r="D45" s="10">
        <f>C45*15.8*12</f>
        <v>1193247.6000000001</v>
      </c>
      <c r="E45" s="10">
        <f>C45*1.62*12</f>
        <v>122345.64000000001</v>
      </c>
    </row>
    <row r="46" spans="1:14">
      <c r="A46" s="2">
        <v>27</v>
      </c>
      <c r="B46" s="2" t="s">
        <v>83</v>
      </c>
      <c r="C46" s="15">
        <v>3636.5</v>
      </c>
      <c r="D46" s="10">
        <f t="shared" si="0"/>
        <v>591294.9</v>
      </c>
      <c r="E46" s="10">
        <f t="shared" si="1"/>
        <v>57602.16</v>
      </c>
    </row>
    <row r="47" spans="1:14">
      <c r="A47" s="2">
        <v>28</v>
      </c>
      <c r="B47" s="2" t="s">
        <v>84</v>
      </c>
      <c r="C47" s="15">
        <v>5513.4</v>
      </c>
      <c r="D47" s="10">
        <f t="shared" si="0"/>
        <v>896478.83999999985</v>
      </c>
      <c r="E47" s="10">
        <f t="shared" si="1"/>
        <v>87332.255999999994</v>
      </c>
    </row>
    <row r="48" spans="1:14">
      <c r="A48" s="2">
        <v>29</v>
      </c>
      <c r="B48" s="2" t="s">
        <v>85</v>
      </c>
      <c r="C48" s="15">
        <v>6302</v>
      </c>
      <c r="D48" s="10">
        <f t="shared" si="0"/>
        <v>1024705.2000000001</v>
      </c>
      <c r="E48" s="10">
        <f t="shared" si="1"/>
        <v>99823.680000000022</v>
      </c>
    </row>
    <row r="49" spans="1:5">
      <c r="A49" s="2">
        <v>30</v>
      </c>
      <c r="B49" s="2" t="s">
        <v>86</v>
      </c>
      <c r="C49" s="15">
        <v>4220.18</v>
      </c>
      <c r="D49" s="10">
        <f t="shared" si="0"/>
        <v>686201.26800000004</v>
      </c>
      <c r="E49" s="10">
        <f t="shared" si="1"/>
        <v>66847.651200000008</v>
      </c>
    </row>
    <row r="50" spans="1:5">
      <c r="A50" s="2">
        <v>31</v>
      </c>
      <c r="B50" s="2" t="s">
        <v>56</v>
      </c>
      <c r="C50" s="15">
        <v>6255.95</v>
      </c>
      <c r="D50" s="10">
        <f t="shared" si="0"/>
        <v>1017217.47</v>
      </c>
      <c r="E50" s="10">
        <f t="shared" si="1"/>
        <v>99094.247999999992</v>
      </c>
    </row>
    <row r="51" spans="1:5">
      <c r="A51" s="2"/>
      <c r="B51" s="5" t="s">
        <v>46</v>
      </c>
      <c r="C51" s="16">
        <f>SUM(C20:C50)</f>
        <v>216566.39999999997</v>
      </c>
      <c r="D51" s="2"/>
      <c r="E51" s="2"/>
    </row>
  </sheetData>
  <sheetProtection password="CC5F" sheet="1" objects="1" scenarios="1" selectLockedCells="1" selectUnlockedCells="1"/>
  <phoneticPr fontId="5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0"/>
  <dimension ref="A1:U105"/>
  <sheetViews>
    <sheetView tabSelected="1" view="pageBreakPreview" zoomScaleSheetLayoutView="100" workbookViewId="0">
      <selection sqref="A1:H1"/>
    </sheetView>
  </sheetViews>
  <sheetFormatPr defaultRowHeight="12.75"/>
  <cols>
    <col min="1" max="1" width="11.85546875" style="113" customWidth="1"/>
    <col min="2" max="2" width="12.5703125" style="113" customWidth="1"/>
    <col min="3" max="3" width="14.7109375" style="113" customWidth="1"/>
    <col min="4" max="4" width="16" style="113" customWidth="1"/>
    <col min="5" max="5" width="14.5703125" style="113" customWidth="1"/>
    <col min="6" max="6" width="15.28515625" style="113" customWidth="1"/>
    <col min="7" max="7" width="17.28515625" style="113" customWidth="1"/>
    <col min="8" max="8" width="14.140625" style="113" bestFit="1" customWidth="1"/>
    <col min="9" max="9" width="9.140625" style="113"/>
    <col min="10" max="10" width="7" style="113" customWidth="1"/>
    <col min="11" max="16384" width="9.140625" style="113"/>
  </cols>
  <sheetData>
    <row r="1" spans="1:20" ht="18">
      <c r="A1" s="187" t="s">
        <v>167</v>
      </c>
      <c r="B1" s="187"/>
      <c r="C1" s="187"/>
      <c r="D1" s="187"/>
      <c r="E1" s="187"/>
      <c r="F1" s="187"/>
      <c r="G1" s="187"/>
      <c r="H1" s="187"/>
      <c r="I1" s="112"/>
      <c r="J1" s="112"/>
      <c r="K1" s="112"/>
      <c r="L1" s="112"/>
      <c r="M1" s="112"/>
      <c r="N1" s="112"/>
      <c r="O1" s="112"/>
      <c r="P1" s="112"/>
    </row>
    <row r="2" spans="1:20" ht="18">
      <c r="A2" s="187" t="s">
        <v>135</v>
      </c>
      <c r="B2" s="187"/>
      <c r="C2" s="187"/>
      <c r="D2" s="187"/>
      <c r="E2" s="187"/>
      <c r="F2" s="187"/>
      <c r="G2" s="187"/>
      <c r="H2" s="187"/>
      <c r="I2" s="112"/>
      <c r="J2" s="112"/>
      <c r="K2" s="112"/>
      <c r="L2" s="112"/>
      <c r="M2" s="112"/>
      <c r="N2" s="112"/>
      <c r="O2" s="112"/>
      <c r="P2" s="112"/>
    </row>
    <row r="3" spans="1:20" ht="18">
      <c r="A3" s="188" t="s">
        <v>176</v>
      </c>
      <c r="B3" s="188"/>
      <c r="C3" s="188"/>
      <c r="D3" s="188"/>
      <c r="E3" s="188"/>
      <c r="F3" s="188"/>
      <c r="G3" s="188"/>
      <c r="H3" s="188"/>
      <c r="I3" s="52"/>
      <c r="J3" s="52"/>
      <c r="K3" s="52"/>
      <c r="L3" s="52"/>
      <c r="M3" s="52"/>
      <c r="N3" s="52"/>
      <c r="O3" s="52"/>
      <c r="P3" s="52"/>
    </row>
    <row r="4" spans="1:20" ht="18">
      <c r="A4" s="52"/>
      <c r="B4" s="52"/>
      <c r="C4" s="52"/>
      <c r="D4" s="52"/>
      <c r="E4" s="52"/>
      <c r="F4" s="52"/>
      <c r="G4" s="52"/>
      <c r="H4" s="52"/>
      <c r="I4" s="52"/>
      <c r="J4" s="52"/>
      <c r="K4" s="82"/>
      <c r="L4" s="82"/>
      <c r="M4" s="82"/>
      <c r="N4" s="82"/>
      <c r="O4" s="82"/>
    </row>
    <row r="5" spans="1:20" s="56" customFormat="1" ht="14.25" customHeight="1">
      <c r="A5" s="53" t="s">
        <v>90</v>
      </c>
      <c r="B5" s="53"/>
      <c r="C5" s="53"/>
      <c r="D5" s="53"/>
      <c r="E5" s="189" t="s">
        <v>34</v>
      </c>
      <c r="F5" s="189"/>
      <c r="G5" s="189"/>
      <c r="H5" s="189"/>
      <c r="I5" s="54"/>
      <c r="J5" s="54"/>
      <c r="K5" s="82"/>
      <c r="L5" s="82"/>
      <c r="M5" s="82"/>
      <c r="N5" s="82"/>
      <c r="O5" s="82"/>
    </row>
    <row r="6" spans="1:20" s="56" customFormat="1" ht="14.25">
      <c r="A6" s="53" t="s">
        <v>35</v>
      </c>
      <c r="B6" s="53"/>
      <c r="C6" s="53"/>
      <c r="D6" s="53"/>
      <c r="E6" s="189"/>
      <c r="F6" s="189"/>
      <c r="G6" s="189"/>
      <c r="H6" s="189"/>
      <c r="I6" s="54"/>
      <c r="J6" s="54"/>
      <c r="K6" s="82"/>
      <c r="L6" s="82"/>
      <c r="M6" s="82"/>
      <c r="N6" s="82"/>
      <c r="O6" s="82"/>
    </row>
    <row r="7" spans="1:20" s="56" customFormat="1" ht="30" customHeight="1">
      <c r="A7" s="53" t="s">
        <v>153</v>
      </c>
      <c r="B7" s="53"/>
      <c r="C7" s="53"/>
      <c r="D7" s="53"/>
      <c r="E7" s="189"/>
      <c r="F7" s="189"/>
      <c r="G7" s="189"/>
      <c r="H7" s="189"/>
      <c r="I7" s="54"/>
      <c r="J7" s="54"/>
      <c r="K7" s="82"/>
      <c r="L7" s="82"/>
      <c r="M7" s="82"/>
      <c r="N7" s="82"/>
      <c r="O7" s="82"/>
    </row>
    <row r="8" spans="1:20" s="56" customFormat="1" ht="14.25">
      <c r="A8" s="53" t="s">
        <v>152</v>
      </c>
      <c r="B8" s="53"/>
      <c r="C8" s="53"/>
      <c r="D8" s="53"/>
      <c r="E8" s="54"/>
      <c r="F8" s="54"/>
      <c r="G8" s="54"/>
      <c r="H8" s="54"/>
      <c r="I8" s="55"/>
      <c r="J8" s="55"/>
      <c r="K8" s="82"/>
      <c r="L8" s="82"/>
      <c r="M8" s="82"/>
      <c r="N8" s="82"/>
      <c r="O8" s="82"/>
    </row>
    <row r="9" spans="1:20" s="56" customFormat="1" ht="14.25">
      <c r="A9" s="53" t="s">
        <v>36</v>
      </c>
      <c r="B9" s="53"/>
      <c r="C9" s="53"/>
      <c r="D9" s="53"/>
      <c r="E9" s="55" t="s">
        <v>119</v>
      </c>
      <c r="F9" s="54"/>
      <c r="G9" s="54"/>
      <c r="H9" s="54"/>
      <c r="I9" s="54"/>
      <c r="J9" s="54"/>
      <c r="K9" s="82"/>
      <c r="L9" s="82"/>
      <c r="M9" s="82"/>
      <c r="N9" s="82"/>
      <c r="O9" s="82"/>
    </row>
    <row r="10" spans="1:20" s="56" customFormat="1" ht="14.25">
      <c r="A10" s="53" t="s">
        <v>52</v>
      </c>
      <c r="B10" s="53"/>
      <c r="C10" s="53"/>
      <c r="D10" s="53"/>
      <c r="F10" s="55"/>
      <c r="G10" s="55"/>
      <c r="H10" s="55"/>
      <c r="I10" s="55"/>
      <c r="J10" s="55"/>
      <c r="K10" s="82"/>
      <c r="L10" s="82"/>
      <c r="M10" s="82"/>
      <c r="N10" s="82"/>
      <c r="O10" s="82"/>
    </row>
    <row r="11" spans="1:20" s="56" customFormat="1" ht="14.25">
      <c r="A11" s="53" t="s">
        <v>87</v>
      </c>
      <c r="B11" s="53"/>
      <c r="C11" s="53"/>
      <c r="D11" s="53"/>
      <c r="E11" s="53" t="s">
        <v>132</v>
      </c>
      <c r="F11" s="53"/>
      <c r="G11" s="53" t="s">
        <v>168</v>
      </c>
      <c r="I11" s="53"/>
      <c r="J11" s="53"/>
      <c r="K11" s="82"/>
      <c r="L11" s="82"/>
      <c r="M11" s="82"/>
      <c r="N11" s="82"/>
      <c r="O11" s="82"/>
    </row>
    <row r="12" spans="1:20" s="56" customFormat="1" ht="14.25">
      <c r="A12" s="53" t="s">
        <v>91</v>
      </c>
      <c r="B12" s="53"/>
      <c r="C12" s="53"/>
      <c r="D12" s="53"/>
      <c r="E12" s="53" t="s">
        <v>177</v>
      </c>
      <c r="F12" s="53"/>
      <c r="G12" s="53" t="s">
        <v>144</v>
      </c>
      <c r="I12" s="53"/>
      <c r="J12" s="53"/>
      <c r="K12" s="82"/>
      <c r="L12" s="82"/>
      <c r="M12" s="82"/>
      <c r="N12" s="82"/>
      <c r="O12" s="82"/>
    </row>
    <row r="13" spans="1:20" s="56" customFormat="1" ht="14.25">
      <c r="A13" s="53" t="s">
        <v>88</v>
      </c>
      <c r="B13" s="53"/>
      <c r="C13" s="53"/>
      <c r="D13" s="53"/>
      <c r="E13" s="53" t="s">
        <v>178</v>
      </c>
      <c r="F13" s="53"/>
      <c r="G13" s="53" t="s">
        <v>157</v>
      </c>
      <c r="I13" s="53"/>
      <c r="J13" s="53"/>
      <c r="K13" s="82"/>
      <c r="L13" s="82"/>
      <c r="M13" s="82"/>
      <c r="N13" s="82"/>
      <c r="O13" s="82"/>
    </row>
    <row r="14" spans="1:20" s="56" customFormat="1" ht="14.25">
      <c r="A14" s="53" t="s">
        <v>89</v>
      </c>
      <c r="B14" s="53"/>
      <c r="C14" s="53"/>
      <c r="D14" s="53"/>
      <c r="E14" s="53" t="s">
        <v>133</v>
      </c>
      <c r="F14" s="53"/>
      <c r="G14" s="53" t="s">
        <v>134</v>
      </c>
      <c r="I14" s="53"/>
      <c r="J14" s="53"/>
    </row>
    <row r="15" spans="1:20" s="56" customFormat="1" ht="14.25">
      <c r="A15" s="53" t="s">
        <v>92</v>
      </c>
      <c r="B15" s="53"/>
      <c r="C15" s="53"/>
      <c r="D15" s="53"/>
      <c r="E15" s="53" t="s">
        <v>131</v>
      </c>
      <c r="F15" s="53"/>
      <c r="G15" s="53" t="s">
        <v>174</v>
      </c>
      <c r="I15" s="53"/>
      <c r="J15" s="53"/>
      <c r="K15" s="167"/>
      <c r="L15" s="167"/>
      <c r="M15" s="167"/>
      <c r="N15" s="167"/>
      <c r="O15" s="167"/>
      <c r="P15" s="167"/>
      <c r="Q15" s="167"/>
      <c r="R15" s="167"/>
      <c r="S15" s="167"/>
      <c r="T15" s="167"/>
    </row>
    <row r="16" spans="1:20" ht="18.75">
      <c r="A16" s="57"/>
      <c r="B16" s="57"/>
      <c r="C16" s="57"/>
      <c r="D16" s="57"/>
      <c r="E16" s="57"/>
      <c r="F16" s="58"/>
      <c r="G16" s="58"/>
      <c r="H16" s="58"/>
      <c r="I16" s="58"/>
      <c r="J16" s="58"/>
    </row>
    <row r="17" spans="1:15" ht="30" customHeight="1">
      <c r="A17" s="178" t="s">
        <v>0</v>
      </c>
      <c r="B17" s="178"/>
      <c r="C17" s="178"/>
      <c r="D17" s="178"/>
      <c r="E17" s="178"/>
      <c r="F17" s="178"/>
      <c r="G17" s="178"/>
      <c r="H17" s="178"/>
      <c r="I17" s="54"/>
      <c r="J17" s="54"/>
    </row>
    <row r="18" spans="1:15" ht="15.75">
      <c r="A18" s="59"/>
      <c r="B18" s="59"/>
      <c r="C18" s="59"/>
      <c r="D18" s="59"/>
      <c r="E18" s="59"/>
      <c r="F18" s="59"/>
      <c r="G18" s="59"/>
      <c r="H18" s="59"/>
      <c r="I18" s="59"/>
      <c r="J18" s="59"/>
    </row>
    <row r="19" spans="1:15" ht="15.75">
      <c r="A19" s="151" t="s">
        <v>169</v>
      </c>
      <c r="B19" s="151"/>
      <c r="C19" s="151"/>
      <c r="D19" s="151"/>
      <c r="E19" s="151"/>
      <c r="F19" s="151"/>
      <c r="G19" s="151"/>
      <c r="H19" s="151"/>
      <c r="I19" s="114"/>
      <c r="J19" s="114"/>
    </row>
    <row r="20" spans="1:15" ht="15">
      <c r="A20" s="60"/>
      <c r="B20" s="179"/>
      <c r="C20" s="179"/>
      <c r="D20" s="179"/>
      <c r="E20" s="179"/>
      <c r="F20" s="179"/>
      <c r="G20" s="60"/>
      <c r="H20" s="61" t="s">
        <v>120</v>
      </c>
      <c r="I20" s="61"/>
    </row>
    <row r="21" spans="1:15" s="56" customFormat="1" ht="15" customHeight="1">
      <c r="A21" s="169" t="s">
        <v>115</v>
      </c>
      <c r="B21" s="170"/>
      <c r="C21" s="175" t="s">
        <v>137</v>
      </c>
      <c r="D21" s="175" t="s">
        <v>116</v>
      </c>
      <c r="E21" s="175" t="s">
        <v>148</v>
      </c>
      <c r="F21" s="175" t="s">
        <v>145</v>
      </c>
      <c r="G21" s="184" t="s">
        <v>117</v>
      </c>
      <c r="H21" s="184" t="s">
        <v>118</v>
      </c>
      <c r="I21" s="115"/>
    </row>
    <row r="22" spans="1:15" s="56" customFormat="1" ht="15" customHeight="1">
      <c r="A22" s="171"/>
      <c r="B22" s="172"/>
      <c r="C22" s="176"/>
      <c r="D22" s="176"/>
      <c r="E22" s="176"/>
      <c r="F22" s="176"/>
      <c r="G22" s="185"/>
      <c r="H22" s="185"/>
      <c r="I22" s="115"/>
    </row>
    <row r="23" spans="1:15" s="56" customFormat="1" ht="90" customHeight="1">
      <c r="A23" s="173"/>
      <c r="B23" s="174"/>
      <c r="C23" s="177"/>
      <c r="D23" s="177"/>
      <c r="E23" s="177"/>
      <c r="F23" s="177"/>
      <c r="G23" s="186"/>
      <c r="H23" s="186"/>
      <c r="I23" s="115"/>
    </row>
    <row r="24" spans="1:15" s="116" customFormat="1" ht="14.25">
      <c r="A24" s="152">
        <v>182092.3</v>
      </c>
      <c r="B24" s="153"/>
      <c r="C24" s="62">
        <v>176216.88</v>
      </c>
      <c r="D24" s="62">
        <v>175642.14</v>
      </c>
      <c r="E24" s="62">
        <v>48600</v>
      </c>
      <c r="F24" s="63">
        <f>C24-D24</f>
        <v>574.73999999999069</v>
      </c>
      <c r="G24" s="63">
        <v>117418</v>
      </c>
      <c r="H24" s="64">
        <f>A24+D24+E24-G24</f>
        <v>288916.44</v>
      </c>
      <c r="J24" s="117"/>
    </row>
    <row r="25" spans="1:15" ht="15">
      <c r="A25" s="60"/>
      <c r="B25" s="60"/>
      <c r="C25" s="60"/>
      <c r="D25" s="60"/>
      <c r="E25" s="60"/>
      <c r="F25" s="60"/>
      <c r="G25" s="60"/>
      <c r="H25" s="60"/>
      <c r="I25" s="60"/>
      <c r="J25" s="60"/>
    </row>
    <row r="26" spans="1:15" ht="14.25">
      <c r="A26" s="53" t="s">
        <v>175</v>
      </c>
      <c r="B26" s="53"/>
      <c r="C26" s="53"/>
      <c r="D26" s="53"/>
      <c r="E26" s="53"/>
      <c r="F26" s="53"/>
      <c r="G26" s="65"/>
      <c r="H26" s="65"/>
      <c r="I26" s="53"/>
      <c r="J26" s="53"/>
    </row>
    <row r="27" spans="1:15" ht="14.25">
      <c r="A27" s="53" t="s">
        <v>143</v>
      </c>
      <c r="B27" s="53"/>
      <c r="C27" s="53"/>
      <c r="D27" s="53"/>
      <c r="E27" s="53"/>
      <c r="F27" s="53"/>
      <c r="G27" s="65"/>
      <c r="H27" s="65"/>
      <c r="I27" s="53"/>
      <c r="J27" s="53"/>
      <c r="K27" s="56"/>
      <c r="L27" s="56"/>
      <c r="M27" s="56"/>
      <c r="N27" s="56"/>
      <c r="O27" s="56"/>
    </row>
    <row r="28" spans="1:15" ht="15" customHeight="1">
      <c r="A28" s="178" t="s">
        <v>121</v>
      </c>
      <c r="B28" s="178"/>
      <c r="C28" s="178"/>
      <c r="D28" s="178"/>
      <c r="E28" s="178"/>
      <c r="F28" s="178"/>
      <c r="G28" s="178"/>
      <c r="H28" s="178"/>
      <c r="I28" s="54"/>
      <c r="J28" s="54"/>
    </row>
    <row r="29" spans="1:15" ht="14.25">
      <c r="A29" s="53" t="s">
        <v>130</v>
      </c>
      <c r="B29" s="53"/>
      <c r="C29" s="53"/>
      <c r="D29" s="53"/>
      <c r="E29" s="53"/>
      <c r="F29" s="53"/>
      <c r="G29" s="53"/>
      <c r="H29" s="53"/>
      <c r="I29" s="53"/>
      <c r="J29" s="53"/>
    </row>
    <row r="30" spans="1:15" ht="14.25">
      <c r="A30" s="53"/>
      <c r="B30" s="53"/>
      <c r="C30" s="53"/>
      <c r="D30" s="53"/>
      <c r="E30" s="53"/>
      <c r="F30" s="53"/>
      <c r="G30" s="53"/>
      <c r="H30" s="53"/>
      <c r="I30" s="53"/>
      <c r="J30" s="53"/>
    </row>
    <row r="31" spans="1:15" s="94" customFormat="1" ht="15.75">
      <c r="A31" s="144" t="s">
        <v>122</v>
      </c>
      <c r="B31" s="144"/>
      <c r="C31" s="144"/>
      <c r="D31" s="144"/>
      <c r="E31" s="144"/>
      <c r="F31" s="144"/>
      <c r="G31" s="144"/>
      <c r="H31" s="144"/>
      <c r="I31" s="144"/>
      <c r="J31" s="144"/>
    </row>
    <row r="32" spans="1:15" s="94" customFormat="1">
      <c r="A32" s="66"/>
      <c r="B32" s="67"/>
      <c r="C32" s="183"/>
      <c r="D32" s="183"/>
      <c r="E32" s="163"/>
      <c r="F32" s="163"/>
      <c r="G32" s="67"/>
      <c r="H32" s="68" t="s">
        <v>123</v>
      </c>
      <c r="I32" s="68"/>
    </row>
    <row r="33" spans="1:11" s="94" customFormat="1" ht="15.75">
      <c r="A33" s="164" t="s">
        <v>50</v>
      </c>
      <c r="B33" s="165"/>
      <c r="C33" s="180" t="s">
        <v>164</v>
      </c>
      <c r="D33" s="182"/>
      <c r="E33" s="182"/>
      <c r="F33" s="182"/>
      <c r="G33" s="181"/>
      <c r="H33" s="69" t="s">
        <v>124</v>
      </c>
    </row>
    <row r="34" spans="1:11" s="94" customFormat="1" ht="15" customHeight="1">
      <c r="A34" s="154" t="s">
        <v>136</v>
      </c>
      <c r="B34" s="155"/>
      <c r="C34" s="70" t="s">
        <v>162</v>
      </c>
      <c r="D34" s="71"/>
      <c r="E34" s="71"/>
      <c r="F34" s="71"/>
      <c r="G34" s="71"/>
      <c r="H34" s="72">
        <f>569+1083+323</f>
        <v>1975</v>
      </c>
    </row>
    <row r="35" spans="1:11" s="94" customFormat="1" ht="15" customHeight="1">
      <c r="A35" s="156"/>
      <c r="B35" s="157"/>
      <c r="C35" s="70" t="s">
        <v>149</v>
      </c>
      <c r="D35" s="71"/>
      <c r="E35" s="71"/>
      <c r="F35" s="71"/>
      <c r="G35" s="71"/>
      <c r="H35" s="72">
        <f>3756+5509+3783+11722+5208+5736</f>
        <v>35714</v>
      </c>
    </row>
    <row r="36" spans="1:11" s="94" customFormat="1" ht="15" customHeight="1">
      <c r="A36" s="156"/>
      <c r="B36" s="157"/>
      <c r="C36" s="140" t="s">
        <v>4</v>
      </c>
      <c r="D36" s="141"/>
      <c r="E36" s="141"/>
      <c r="F36" s="141"/>
      <c r="G36" s="166"/>
      <c r="H36" s="72">
        <f>6330+18000+7899</f>
        <v>32229</v>
      </c>
    </row>
    <row r="37" spans="1:11" s="94" customFormat="1" ht="15" customHeight="1">
      <c r="A37" s="156"/>
      <c r="B37" s="157"/>
      <c r="C37" s="70" t="s">
        <v>1</v>
      </c>
      <c r="D37" s="136"/>
      <c r="E37" s="136"/>
      <c r="F37" s="136"/>
      <c r="G37" s="134"/>
      <c r="H37" s="72">
        <f>23500</f>
        <v>23500</v>
      </c>
    </row>
    <row r="38" spans="1:11" s="94" customFormat="1" ht="15" customHeight="1">
      <c r="A38" s="156"/>
      <c r="B38" s="157"/>
      <c r="C38" s="140" t="s">
        <v>173</v>
      </c>
      <c r="D38" s="141"/>
      <c r="E38" s="136"/>
      <c r="F38" s="136"/>
      <c r="G38" s="134"/>
      <c r="H38" s="72">
        <f>24000</f>
        <v>24000</v>
      </c>
    </row>
    <row r="39" spans="1:11" s="94" customFormat="1" ht="15" customHeight="1">
      <c r="A39" s="156"/>
      <c r="B39" s="157"/>
      <c r="C39" s="137"/>
      <c r="D39" s="136"/>
      <c r="E39" s="136"/>
      <c r="F39" s="136"/>
      <c r="G39" s="134"/>
      <c r="H39" s="111">
        <f>SUM(H34:H38)</f>
        <v>117418</v>
      </c>
      <c r="K39" s="138"/>
    </row>
    <row r="40" spans="1:11" s="94" customFormat="1" ht="15" customHeight="1">
      <c r="A40" s="156"/>
      <c r="B40" s="157"/>
      <c r="C40" s="164" t="s">
        <v>165</v>
      </c>
      <c r="D40" s="165"/>
      <c r="E40" s="165"/>
      <c r="F40" s="165"/>
      <c r="G40" s="168"/>
      <c r="H40" s="73"/>
    </row>
    <row r="41" spans="1:11" s="94" customFormat="1" ht="14.25" customHeight="1">
      <c r="A41" s="156"/>
      <c r="B41" s="157"/>
      <c r="C41" s="70" t="s">
        <v>149</v>
      </c>
      <c r="D41" s="71"/>
      <c r="E41" s="71"/>
      <c r="F41" s="71"/>
      <c r="G41" s="71"/>
      <c r="H41" s="72">
        <f>8886+4055+5830+11000+9980+4128+8351+14013</f>
        <v>66243</v>
      </c>
    </row>
    <row r="42" spans="1:11" s="94" customFormat="1" ht="15">
      <c r="A42" s="156"/>
      <c r="B42" s="157"/>
      <c r="C42" s="70" t="s">
        <v>163</v>
      </c>
      <c r="D42" s="135"/>
      <c r="E42" s="135"/>
      <c r="F42" s="135"/>
      <c r="G42" s="135"/>
      <c r="H42" s="74">
        <f>2122</f>
        <v>2122</v>
      </c>
    </row>
    <row r="43" spans="1:11" s="94" customFormat="1" ht="15">
      <c r="A43" s="156"/>
      <c r="B43" s="157"/>
      <c r="C43" s="70" t="s">
        <v>2</v>
      </c>
      <c r="D43" s="135"/>
      <c r="E43" s="135"/>
      <c r="F43" s="135"/>
      <c r="G43" s="135"/>
      <c r="H43" s="74">
        <v>18000</v>
      </c>
    </row>
    <row r="44" spans="1:11" s="94" customFormat="1" ht="15">
      <c r="A44" s="156"/>
      <c r="B44" s="157"/>
      <c r="C44" s="70" t="s">
        <v>161</v>
      </c>
      <c r="D44" s="135"/>
      <c r="E44" s="135"/>
      <c r="F44" s="135"/>
      <c r="G44" s="135"/>
      <c r="H44" s="74">
        <v>30356</v>
      </c>
    </row>
    <row r="45" spans="1:11" s="94" customFormat="1" ht="15">
      <c r="A45" s="156"/>
      <c r="B45" s="157"/>
      <c r="C45" s="70" t="s">
        <v>173</v>
      </c>
      <c r="D45" s="135"/>
      <c r="E45" s="135"/>
      <c r="F45" s="135"/>
      <c r="G45" s="135"/>
      <c r="H45" s="74">
        <v>40004</v>
      </c>
    </row>
    <row r="46" spans="1:11" s="94" customFormat="1" ht="15">
      <c r="A46" s="158"/>
      <c r="B46" s="159"/>
      <c r="C46" s="70" t="s">
        <v>159</v>
      </c>
      <c r="D46" s="118"/>
      <c r="E46" s="118"/>
      <c r="F46" s="118"/>
      <c r="G46" s="118"/>
      <c r="H46" s="74">
        <v>7040</v>
      </c>
    </row>
    <row r="47" spans="1:11">
      <c r="A47" s="75"/>
      <c r="B47" s="75"/>
      <c r="C47" s="75"/>
      <c r="D47" s="75"/>
      <c r="E47" s="76"/>
      <c r="F47" s="76"/>
      <c r="G47" s="76"/>
      <c r="H47" s="76"/>
      <c r="I47" s="76"/>
      <c r="J47" s="76"/>
    </row>
    <row r="48" spans="1:11" ht="42.75" customHeight="1">
      <c r="A48" s="178" t="s">
        <v>3</v>
      </c>
      <c r="B48" s="178"/>
      <c r="C48" s="178"/>
      <c r="D48" s="178"/>
      <c r="E48" s="178"/>
      <c r="F48" s="178"/>
      <c r="G48" s="178"/>
      <c r="H48" s="178"/>
      <c r="I48" s="54"/>
      <c r="J48" s="54"/>
    </row>
    <row r="49" spans="1:13">
      <c r="A49" s="75"/>
      <c r="B49" s="75"/>
      <c r="C49" s="75"/>
      <c r="D49" s="75"/>
      <c r="E49" s="76"/>
      <c r="F49" s="76"/>
      <c r="G49" s="76"/>
      <c r="H49" s="76"/>
      <c r="I49" s="76"/>
      <c r="J49" s="76"/>
    </row>
    <row r="50" spans="1:13" ht="33" customHeight="1">
      <c r="A50" s="149" t="s">
        <v>166</v>
      </c>
      <c r="B50" s="149"/>
      <c r="C50" s="149"/>
      <c r="D50" s="149"/>
      <c r="E50" s="149"/>
      <c r="F50" s="149"/>
      <c r="G50" s="149"/>
      <c r="H50" s="149"/>
      <c r="I50" s="119"/>
      <c r="J50" s="119"/>
    </row>
    <row r="51" spans="1:13" ht="15">
      <c r="A51" s="77"/>
      <c r="B51" s="77"/>
      <c r="C51" s="77"/>
      <c r="D51" s="77"/>
      <c r="E51" s="77"/>
      <c r="F51" s="77"/>
      <c r="G51" s="77"/>
      <c r="H51" s="85" t="s">
        <v>125</v>
      </c>
      <c r="J51" s="77"/>
    </row>
    <row r="52" spans="1:13" ht="15.75">
      <c r="A52" s="180" t="s">
        <v>50</v>
      </c>
      <c r="B52" s="181"/>
      <c r="C52" s="180" t="s">
        <v>164</v>
      </c>
      <c r="D52" s="182"/>
      <c r="E52" s="182"/>
      <c r="F52" s="182"/>
      <c r="G52" s="181"/>
      <c r="H52" s="69" t="s">
        <v>124</v>
      </c>
      <c r="I52" s="77"/>
      <c r="J52" s="77"/>
    </row>
    <row r="53" spans="1:13" ht="15" customHeight="1">
      <c r="A53" s="154" t="s">
        <v>136</v>
      </c>
      <c r="B53" s="155"/>
      <c r="C53" s="140" t="s">
        <v>139</v>
      </c>
      <c r="D53" s="141"/>
      <c r="E53" s="141"/>
      <c r="F53" s="141"/>
      <c r="G53" s="166"/>
      <c r="H53" s="78">
        <f>381+731+469</f>
        <v>1581</v>
      </c>
      <c r="I53" s="77"/>
      <c r="J53" s="77"/>
    </row>
    <row r="54" spans="1:13" ht="15" customHeight="1">
      <c r="A54" s="156"/>
      <c r="B54" s="157"/>
      <c r="C54" s="140" t="s">
        <v>5</v>
      </c>
      <c r="D54" s="141"/>
      <c r="E54" s="141"/>
      <c r="F54" s="141"/>
      <c r="G54" s="166"/>
      <c r="H54" s="78">
        <f>539+2079</f>
        <v>2618</v>
      </c>
      <c r="I54" s="77"/>
      <c r="J54" s="77"/>
    </row>
    <row r="55" spans="1:13" ht="15" customHeight="1">
      <c r="A55" s="156"/>
      <c r="B55" s="157"/>
      <c r="C55" s="140" t="s">
        <v>7</v>
      </c>
      <c r="D55" s="141"/>
      <c r="E55" s="141"/>
      <c r="F55" s="141"/>
      <c r="G55" s="134"/>
      <c r="H55" s="78">
        <f>10980</f>
        <v>10980</v>
      </c>
      <c r="I55" s="77"/>
      <c r="J55" s="77"/>
    </row>
    <row r="56" spans="1:13" ht="15" customHeight="1">
      <c r="A56" s="156"/>
      <c r="B56" s="157"/>
      <c r="C56" s="140" t="s">
        <v>158</v>
      </c>
      <c r="D56" s="141"/>
      <c r="E56" s="141"/>
      <c r="F56" s="141"/>
      <c r="G56" s="166"/>
      <c r="H56" s="78">
        <v>2992</v>
      </c>
      <c r="I56" s="77"/>
      <c r="J56" s="77"/>
    </row>
    <row r="57" spans="1:13" ht="15" customHeight="1">
      <c r="A57" s="156"/>
      <c r="B57" s="157"/>
      <c r="C57" s="70" t="s">
        <v>104</v>
      </c>
      <c r="D57" s="79"/>
      <c r="E57" s="79"/>
      <c r="F57" s="79"/>
      <c r="G57" s="80"/>
      <c r="H57" s="78">
        <v>14090</v>
      </c>
      <c r="I57" s="77"/>
      <c r="J57" s="77"/>
      <c r="K57" s="77"/>
      <c r="L57" s="77"/>
    </row>
    <row r="58" spans="1:13" ht="15">
      <c r="A58" s="156"/>
      <c r="B58" s="157"/>
      <c r="C58" s="165" t="s">
        <v>165</v>
      </c>
      <c r="D58" s="165"/>
      <c r="E58" s="165"/>
      <c r="F58" s="165"/>
      <c r="G58" s="168"/>
      <c r="H58" s="78"/>
      <c r="I58" s="77"/>
      <c r="J58" s="77"/>
    </row>
    <row r="59" spans="1:13" ht="14.25">
      <c r="A59" s="158"/>
      <c r="B59" s="159"/>
      <c r="C59" s="160" t="s">
        <v>126</v>
      </c>
      <c r="D59" s="161"/>
      <c r="E59" s="161"/>
      <c r="F59" s="161"/>
      <c r="G59" s="162"/>
      <c r="H59" s="81">
        <v>10327.5</v>
      </c>
      <c r="I59" s="76"/>
      <c r="J59" s="76"/>
      <c r="M59" s="133"/>
    </row>
    <row r="60" spans="1:13">
      <c r="A60" s="82" t="s">
        <v>53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</row>
    <row r="61" spans="1:13" ht="18" customHeight="1">
      <c r="A61" s="150" t="s">
        <v>49</v>
      </c>
      <c r="B61" s="150"/>
      <c r="C61" s="150"/>
      <c r="D61" s="150"/>
      <c r="E61" s="150"/>
      <c r="F61" s="150"/>
      <c r="G61" s="150"/>
      <c r="H61" s="150"/>
      <c r="I61" s="83"/>
      <c r="J61" s="83"/>
    </row>
    <row r="62" spans="1:13" ht="12" customHeight="1">
      <c r="A62" s="83"/>
      <c r="B62" s="83"/>
      <c r="C62" s="83"/>
      <c r="D62" s="83"/>
      <c r="E62" s="83"/>
      <c r="F62" s="83"/>
      <c r="G62" s="83"/>
      <c r="H62" s="83"/>
      <c r="I62" s="83"/>
      <c r="J62" s="83"/>
    </row>
    <row r="63" spans="1:13" ht="15.75">
      <c r="A63" s="151" t="s">
        <v>47</v>
      </c>
      <c r="B63" s="151"/>
      <c r="C63" s="151"/>
      <c r="D63" s="151"/>
      <c r="E63" s="151"/>
      <c r="F63" s="151"/>
      <c r="G63" s="151"/>
      <c r="H63" s="151"/>
      <c r="I63" s="114"/>
      <c r="J63" s="114"/>
    </row>
    <row r="64" spans="1:13" ht="15.75">
      <c r="A64" s="84"/>
      <c r="B64" s="84"/>
      <c r="C64" s="84"/>
      <c r="D64" s="84"/>
      <c r="E64" s="84"/>
      <c r="F64" s="84"/>
      <c r="G64" s="84"/>
      <c r="H64" s="85" t="s">
        <v>129</v>
      </c>
      <c r="J64" s="84"/>
    </row>
    <row r="65" spans="1:18" ht="15.75">
      <c r="A65" s="191" t="s">
        <v>48</v>
      </c>
      <c r="B65" s="191"/>
      <c r="C65" s="191"/>
      <c r="D65" s="191"/>
      <c r="E65" s="191"/>
      <c r="F65" s="191"/>
      <c r="G65" s="192"/>
      <c r="H65" s="86">
        <f>SUM(H76:H89)+H67+H75</f>
        <v>1721386.64838388</v>
      </c>
      <c r="I65" s="120"/>
      <c r="J65" s="120"/>
    </row>
    <row r="66" spans="1:18" ht="15">
      <c r="A66" s="87" t="s">
        <v>37</v>
      </c>
      <c r="B66" s="193" t="s">
        <v>38</v>
      </c>
      <c r="C66" s="194"/>
      <c r="D66" s="194"/>
      <c r="E66" s="194"/>
      <c r="F66" s="194"/>
      <c r="G66" s="195"/>
      <c r="H66" s="88" t="s">
        <v>39</v>
      </c>
      <c r="I66" s="95"/>
    </row>
    <row r="67" spans="1:18" ht="15.75">
      <c r="A67" s="89" t="s">
        <v>40</v>
      </c>
      <c r="B67" s="70" t="s">
        <v>41</v>
      </c>
      <c r="C67" s="71"/>
      <c r="D67" s="71"/>
      <c r="E67" s="71"/>
      <c r="F67" s="71"/>
      <c r="G67" s="71"/>
      <c r="H67" s="90">
        <f>SUM(H68:H74)</f>
        <v>108918.68581229591</v>
      </c>
      <c r="I67" s="60"/>
      <c r="K67" s="121">
        <f>Основное!$C$19*Основное!K35</f>
        <v>0</v>
      </c>
    </row>
    <row r="68" spans="1:18" ht="15">
      <c r="A68" s="89"/>
      <c r="B68" s="70" t="s">
        <v>138</v>
      </c>
      <c r="C68" s="71"/>
      <c r="D68" s="71"/>
      <c r="E68" s="71"/>
      <c r="F68" s="71"/>
      <c r="G68" s="71"/>
      <c r="H68" s="81">
        <f>109+485+174</f>
        <v>768</v>
      </c>
      <c r="I68" s="60"/>
    </row>
    <row r="69" spans="1:18" ht="15">
      <c r="A69" s="89"/>
      <c r="B69" s="140" t="s">
        <v>160</v>
      </c>
      <c r="C69" s="141"/>
      <c r="D69" s="141"/>
      <c r="E69" s="141"/>
      <c r="F69" s="141"/>
      <c r="G69" s="166"/>
      <c r="H69" s="81">
        <f>6078+18000+6306</f>
        <v>30384</v>
      </c>
      <c r="I69" s="60"/>
    </row>
    <row r="70" spans="1:18" ht="15">
      <c r="A70" s="89"/>
      <c r="B70" s="70" t="s">
        <v>142</v>
      </c>
      <c r="C70" s="71"/>
      <c r="D70" s="71"/>
      <c r="E70" s="71"/>
      <c r="F70" s="71"/>
      <c r="G70" s="71"/>
      <c r="H70" s="81">
        <f>1260+2690+2257+8705+1370+1776</f>
        <v>18058</v>
      </c>
      <c r="I70" s="60"/>
    </row>
    <row r="71" spans="1:18" ht="15">
      <c r="A71" s="89"/>
      <c r="B71" s="70" t="s">
        <v>6</v>
      </c>
      <c r="C71" s="71"/>
      <c r="D71" s="71"/>
      <c r="E71" s="71"/>
      <c r="F71" s="71"/>
      <c r="G71" s="71"/>
      <c r="H71" s="81">
        <f>213+1712</f>
        <v>1925</v>
      </c>
      <c r="I71" s="60"/>
    </row>
    <row r="72" spans="1:18" ht="15">
      <c r="A72" s="89"/>
      <c r="B72" s="140" t="s">
        <v>8</v>
      </c>
      <c r="C72" s="141"/>
      <c r="D72" s="141"/>
      <c r="E72" s="141"/>
      <c r="F72" s="71"/>
      <c r="G72" s="71"/>
      <c r="H72" s="81">
        <f>3088</f>
        <v>3088</v>
      </c>
      <c r="I72" s="60"/>
    </row>
    <row r="73" spans="1:18" ht="15" customHeight="1">
      <c r="A73" s="89"/>
      <c r="B73" s="70" t="s">
        <v>140</v>
      </c>
      <c r="C73" s="71"/>
      <c r="D73" s="71"/>
      <c r="E73" s="71"/>
      <c r="F73" s="71"/>
      <c r="G73" s="71"/>
      <c r="H73" s="81">
        <f>121+284+170</f>
        <v>575</v>
      </c>
      <c r="I73" s="60"/>
    </row>
    <row r="74" spans="1:18" ht="48" customHeight="1">
      <c r="A74" s="89"/>
      <c r="B74" s="196" t="s">
        <v>30</v>
      </c>
      <c r="C74" s="197"/>
      <c r="D74" s="197"/>
      <c r="E74" s="197"/>
      <c r="F74" s="197"/>
      <c r="G74" s="197"/>
      <c r="H74" s="81">
        <f>Основное!C19*Основное!H35</f>
        <v>54120.685812295909</v>
      </c>
      <c r="I74" s="60"/>
    </row>
    <row r="75" spans="1:18" ht="15">
      <c r="A75" s="89" t="s">
        <v>42</v>
      </c>
      <c r="B75" s="70" t="s">
        <v>109</v>
      </c>
      <c r="C75" s="71"/>
      <c r="D75" s="71"/>
      <c r="E75" s="71"/>
      <c r="F75" s="71"/>
      <c r="G75" s="71"/>
      <c r="H75" s="81">
        <f>H38+H37+Основное!$C$19*Основное!H37</f>
        <v>54493.951046884467</v>
      </c>
      <c r="I75" s="60"/>
    </row>
    <row r="76" spans="1:18" ht="15">
      <c r="A76" s="89" t="s">
        <v>12</v>
      </c>
      <c r="B76" s="70" t="s">
        <v>25</v>
      </c>
      <c r="C76" s="71"/>
      <c r="D76" s="71"/>
      <c r="E76" s="71"/>
      <c r="F76" s="71"/>
      <c r="G76" s="71"/>
      <c r="H76" s="81">
        <f>Основное!$C$19*Основное!H36</f>
        <v>10845.059311139679</v>
      </c>
      <c r="I76" s="60"/>
    </row>
    <row r="77" spans="1:18" ht="15">
      <c r="A77" s="89" t="s">
        <v>13</v>
      </c>
      <c r="B77" s="70" t="s">
        <v>43</v>
      </c>
      <c r="C77" s="71"/>
      <c r="D77" s="71"/>
      <c r="E77" s="71"/>
      <c r="F77" s="71"/>
      <c r="G77" s="71"/>
      <c r="H77" s="81">
        <f>Основное!$C$19*Основное!H38</f>
        <v>3948.5749425395629</v>
      </c>
      <c r="I77" s="60"/>
      <c r="K77" s="82"/>
      <c r="M77" s="82"/>
      <c r="N77" s="82"/>
      <c r="O77" s="82"/>
      <c r="P77" s="82"/>
      <c r="Q77" s="82"/>
      <c r="R77" s="82"/>
    </row>
    <row r="78" spans="1:18" ht="15">
      <c r="A78" s="89" t="s">
        <v>14</v>
      </c>
      <c r="B78" s="70" t="s">
        <v>28</v>
      </c>
      <c r="C78" s="71"/>
      <c r="D78" s="71"/>
      <c r="E78" s="71"/>
      <c r="F78" s="71"/>
      <c r="G78" s="71"/>
      <c r="H78" s="81">
        <f>Основное!$C$19*Основное!H39</f>
        <v>14090.410813713488</v>
      </c>
      <c r="I78" s="60"/>
      <c r="K78" s="82"/>
      <c r="M78" s="82"/>
      <c r="N78" s="82"/>
      <c r="O78" s="82"/>
      <c r="P78" s="82"/>
      <c r="Q78" s="82"/>
      <c r="R78" s="82"/>
    </row>
    <row r="79" spans="1:18" ht="15">
      <c r="A79" s="89" t="s">
        <v>15</v>
      </c>
      <c r="B79" s="70" t="s">
        <v>10</v>
      </c>
      <c r="C79" s="71"/>
      <c r="D79" s="71"/>
      <c r="E79" s="71"/>
      <c r="F79" s="71"/>
      <c r="G79" s="71"/>
      <c r="H79" s="81">
        <f>Основное!$C$19*Основное!H40</f>
        <v>119393.65302927879</v>
      </c>
      <c r="I79" s="60"/>
      <c r="K79" s="82"/>
      <c r="M79" s="82"/>
      <c r="N79" s="82"/>
      <c r="O79" s="82"/>
      <c r="P79" s="82"/>
      <c r="Q79" s="82"/>
      <c r="R79" s="82"/>
    </row>
    <row r="80" spans="1:18" ht="15">
      <c r="A80" s="89" t="s">
        <v>16</v>
      </c>
      <c r="B80" s="70" t="s">
        <v>11</v>
      </c>
      <c r="C80" s="71"/>
      <c r="D80" s="71"/>
      <c r="E80" s="71"/>
      <c r="F80" s="71"/>
      <c r="G80" s="71"/>
      <c r="H80" s="81">
        <f>Основное!$C$19*Основное!H41</f>
        <v>6292.5089321335172</v>
      </c>
      <c r="I80" s="60"/>
      <c r="K80" s="82"/>
      <c r="M80" s="82"/>
      <c r="N80" s="82"/>
      <c r="O80" s="82"/>
      <c r="P80" s="82"/>
      <c r="Q80" s="82"/>
      <c r="R80" s="82"/>
    </row>
    <row r="81" spans="1:21" ht="15">
      <c r="A81" s="89" t="s">
        <v>17</v>
      </c>
      <c r="B81" s="70" t="s">
        <v>44</v>
      </c>
      <c r="C81" s="71"/>
      <c r="D81" s="71"/>
      <c r="E81" s="71"/>
      <c r="F81" s="71"/>
      <c r="G81" s="71"/>
      <c r="H81" s="81">
        <f>Основное!$C$19*Основное!H42</f>
        <v>118745.13721261472</v>
      </c>
      <c r="I81" s="60"/>
      <c r="K81" s="82"/>
      <c r="M81" s="82"/>
      <c r="N81" s="82"/>
      <c r="O81" s="82"/>
      <c r="P81" s="82"/>
      <c r="Q81" s="82"/>
      <c r="R81" s="82"/>
    </row>
    <row r="82" spans="1:21" ht="15">
      <c r="A82" s="89" t="s">
        <v>18</v>
      </c>
      <c r="B82" s="70" t="s">
        <v>105</v>
      </c>
      <c r="C82" s="71"/>
      <c r="D82" s="71"/>
      <c r="E82" s="71"/>
      <c r="F82" s="71"/>
      <c r="G82" s="71"/>
      <c r="H82" s="81">
        <f>Основное!$C$19*Основное!H43</f>
        <v>290861.43897393136</v>
      </c>
      <c r="I82" s="60"/>
      <c r="K82" s="82"/>
      <c r="M82" s="82"/>
      <c r="N82" s="82"/>
      <c r="O82" s="82"/>
      <c r="P82" s="82"/>
      <c r="Q82" s="82"/>
      <c r="R82" s="82"/>
    </row>
    <row r="83" spans="1:21" ht="15">
      <c r="A83" s="89" t="s">
        <v>19</v>
      </c>
      <c r="B83" s="70" t="s">
        <v>110</v>
      </c>
      <c r="C83" s="71"/>
      <c r="D83" s="71"/>
      <c r="E83" s="71"/>
      <c r="F83" s="71"/>
      <c r="G83" s="71"/>
      <c r="H83" s="81">
        <f>Основное!$C$19*Основное!H44</f>
        <v>30895.915643410059</v>
      </c>
      <c r="I83" s="60"/>
      <c r="K83" s="82"/>
      <c r="M83" s="82"/>
      <c r="N83" s="82"/>
      <c r="O83" s="82"/>
      <c r="P83" s="82"/>
      <c r="Q83" s="82"/>
      <c r="R83" s="82"/>
    </row>
    <row r="84" spans="1:21" ht="15">
      <c r="A84" s="89" t="s">
        <v>20</v>
      </c>
      <c r="B84" s="70" t="s">
        <v>103</v>
      </c>
      <c r="C84" s="71"/>
      <c r="D84" s="71"/>
      <c r="E84" s="71"/>
      <c r="F84" s="71"/>
      <c r="G84" s="71"/>
      <c r="H84" s="81">
        <f>Основное!$C$19*Основное!H45</f>
        <v>39871.85177232018</v>
      </c>
      <c r="I84" s="60"/>
      <c r="K84" s="82"/>
      <c r="L84" s="82"/>
      <c r="M84" s="82"/>
      <c r="N84" s="82"/>
      <c r="O84" s="82"/>
      <c r="P84" s="82"/>
    </row>
    <row r="85" spans="1:21" ht="15">
      <c r="A85" s="89" t="s">
        <v>21</v>
      </c>
      <c r="B85" s="70" t="s">
        <v>108</v>
      </c>
      <c r="C85" s="71"/>
      <c r="D85" s="71"/>
      <c r="E85" s="71"/>
      <c r="F85" s="71"/>
      <c r="G85" s="71"/>
      <c r="H85" s="81">
        <f>Основное!$C$19*Основное!H46</f>
        <v>15334.591205990404</v>
      </c>
      <c r="I85" s="60"/>
    </row>
    <row r="86" spans="1:21" ht="15">
      <c r="A86" s="89" t="s">
        <v>22</v>
      </c>
      <c r="B86" s="70" t="s">
        <v>45</v>
      </c>
      <c r="C86" s="71"/>
      <c r="D86" s="71"/>
      <c r="E86" s="71"/>
      <c r="F86" s="71"/>
      <c r="G86" s="71"/>
      <c r="H86" s="81">
        <f>Основное!$C$19*Основное!H47</f>
        <v>716163.27290752402</v>
      </c>
      <c r="I86" s="60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</row>
    <row r="87" spans="1:21" ht="15">
      <c r="A87" s="89" t="s">
        <v>23</v>
      </c>
      <c r="B87" s="70" t="s">
        <v>102</v>
      </c>
      <c r="C87" s="71"/>
      <c r="D87" s="71"/>
      <c r="E87" s="71"/>
      <c r="F87" s="71"/>
      <c r="G87" s="71"/>
      <c r="H87" s="81">
        <f>Основное!$C$19*Основное!H48</f>
        <v>144664.98112731986</v>
      </c>
      <c r="I87" s="60"/>
    </row>
    <row r="88" spans="1:21" ht="15">
      <c r="A88" s="89" t="s">
        <v>24</v>
      </c>
      <c r="B88" s="70" t="s">
        <v>97</v>
      </c>
      <c r="C88" s="71"/>
      <c r="D88" s="71"/>
      <c r="E88" s="71"/>
      <c r="F88" s="71"/>
      <c r="G88" s="71"/>
      <c r="H88" s="81">
        <f>Основное!$C$19*Основное!H49</f>
        <v>20956.163164368987</v>
      </c>
      <c r="I88" s="60"/>
    </row>
    <row r="89" spans="1:21" ht="15">
      <c r="A89" s="89" t="s">
        <v>27</v>
      </c>
      <c r="B89" s="70" t="s">
        <v>31</v>
      </c>
      <c r="C89" s="71"/>
      <c r="D89" s="71"/>
      <c r="E89" s="71"/>
      <c r="F89" s="71"/>
      <c r="G89" s="71"/>
      <c r="H89" s="81">
        <f>Основное!$C$19*Основное!H50</f>
        <v>25910.452488414638</v>
      </c>
      <c r="I89" s="60"/>
    </row>
    <row r="90" spans="1:21">
      <c r="A90" s="91"/>
      <c r="B90" s="91"/>
      <c r="C90" s="91"/>
      <c r="D90" s="91"/>
      <c r="E90" s="91"/>
      <c r="F90" s="91"/>
      <c r="G90" s="91"/>
      <c r="H90" s="92"/>
      <c r="I90" s="122"/>
      <c r="J90" s="122"/>
    </row>
    <row r="91" spans="1:21" s="94" customFormat="1" ht="26.25" customHeight="1">
      <c r="A91" s="198" t="s">
        <v>154</v>
      </c>
      <c r="B91" s="198"/>
      <c r="C91" s="198"/>
      <c r="D91" s="198"/>
      <c r="E91" s="198"/>
      <c r="F91" s="198"/>
      <c r="G91" s="198"/>
      <c r="H91" s="198"/>
      <c r="I91" s="123"/>
      <c r="J91" s="123"/>
    </row>
    <row r="92" spans="1:21" s="94" customFormat="1">
      <c r="A92" s="93"/>
      <c r="B92" s="190"/>
      <c r="C92" s="190"/>
      <c r="D92" s="190"/>
      <c r="E92" s="190"/>
      <c r="F92" s="190"/>
      <c r="G92" s="190"/>
      <c r="H92" s="190"/>
      <c r="I92" s="98"/>
      <c r="J92" s="98"/>
    </row>
    <row r="93" spans="1:21" s="94" customFormat="1" ht="15.75">
      <c r="A93" s="144" t="s">
        <v>155</v>
      </c>
      <c r="B93" s="144"/>
      <c r="C93" s="144"/>
      <c r="D93" s="144"/>
      <c r="E93" s="144"/>
      <c r="F93" s="144"/>
      <c r="G93" s="93"/>
      <c r="I93" s="93"/>
      <c r="J93" s="93"/>
    </row>
    <row r="94" spans="1:21" s="94" customFormat="1" ht="15">
      <c r="A94" s="95"/>
      <c r="B94" s="95"/>
      <c r="C94" s="95"/>
      <c r="D94" s="95"/>
      <c r="F94" s="96"/>
      <c r="G94" s="97" t="s">
        <v>127</v>
      </c>
      <c r="H94" s="98"/>
      <c r="I94" s="98"/>
      <c r="J94" s="98"/>
    </row>
    <row r="95" spans="1:21" s="94" customFormat="1" ht="34.5" customHeight="1">
      <c r="A95" s="99" t="s">
        <v>146</v>
      </c>
      <c r="B95" s="99" t="s">
        <v>151</v>
      </c>
      <c r="C95" s="100" t="s">
        <v>128</v>
      </c>
      <c r="D95" s="132" t="s">
        <v>147</v>
      </c>
      <c r="E95" s="132" t="s">
        <v>150</v>
      </c>
      <c r="F95" s="101" t="s">
        <v>141</v>
      </c>
      <c r="G95" s="102"/>
      <c r="H95" s="103"/>
      <c r="I95" s="96"/>
      <c r="J95" s="98"/>
      <c r="K95" s="98"/>
      <c r="L95" s="98"/>
    </row>
    <row r="96" spans="1:21" s="94" customFormat="1" ht="15">
      <c r="A96" s="104">
        <v>10800</v>
      </c>
      <c r="B96" s="104">
        <v>10800</v>
      </c>
      <c r="C96" s="105">
        <v>18000</v>
      </c>
      <c r="D96" s="105">
        <v>3000</v>
      </c>
      <c r="E96" s="105">
        <v>6000</v>
      </c>
      <c r="F96" s="105">
        <f>SUM(A96:E96)</f>
        <v>48600</v>
      </c>
      <c r="G96" s="106"/>
      <c r="H96" s="107"/>
      <c r="I96" s="98"/>
      <c r="J96" s="98"/>
    </row>
    <row r="97" spans="1:16" s="94" customFormat="1" ht="15">
      <c r="A97" s="108"/>
      <c r="B97" s="108"/>
      <c r="C97" s="109"/>
      <c r="D97" s="109"/>
      <c r="E97" s="109"/>
      <c r="F97" s="109"/>
      <c r="G97" s="96"/>
      <c r="H97" s="98"/>
      <c r="I97" s="98"/>
      <c r="J97" s="98"/>
    </row>
    <row r="98" spans="1:16" s="94" customFormat="1" ht="96" customHeight="1">
      <c r="A98" s="145" t="s">
        <v>170</v>
      </c>
      <c r="B98" s="145"/>
      <c r="C98" s="145"/>
      <c r="D98" s="145"/>
      <c r="E98" s="145"/>
      <c r="F98" s="145"/>
      <c r="G98" s="145"/>
      <c r="H98" s="145"/>
      <c r="I98" s="124"/>
      <c r="J98" s="124"/>
      <c r="K98" s="124"/>
      <c r="L98" s="124"/>
      <c r="M98" s="124"/>
    </row>
    <row r="99" spans="1:16" ht="63.75" customHeight="1">
      <c r="A99" s="146" t="s">
        <v>172</v>
      </c>
      <c r="B99" s="146"/>
      <c r="C99" s="146"/>
      <c r="D99" s="146"/>
      <c r="E99" s="146"/>
      <c r="F99" s="146"/>
      <c r="G99" s="146"/>
      <c r="H99" s="146"/>
      <c r="I99" s="125"/>
      <c r="J99" s="125"/>
      <c r="K99" s="125"/>
      <c r="L99" s="125"/>
      <c r="M99" s="125"/>
      <c r="N99" s="125"/>
      <c r="O99" s="125"/>
      <c r="P99" s="125"/>
    </row>
    <row r="100" spans="1:16">
      <c r="A100" s="110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</row>
    <row r="101" spans="1:16" ht="15">
      <c r="A101" s="147" t="s">
        <v>171</v>
      </c>
      <c r="B101" s="147"/>
      <c r="C101" s="147"/>
      <c r="D101" s="147"/>
      <c r="E101" s="147"/>
      <c r="F101" s="147"/>
      <c r="G101" s="147"/>
      <c r="H101" s="147"/>
      <c r="I101" s="126"/>
      <c r="J101" s="126"/>
      <c r="K101" s="127"/>
      <c r="L101" s="127"/>
      <c r="M101" s="127"/>
      <c r="N101" s="127"/>
      <c r="O101" s="127"/>
      <c r="P101" s="127"/>
    </row>
    <row r="102" spans="1:16" ht="15">
      <c r="A102" s="147" t="s">
        <v>113</v>
      </c>
      <c r="B102" s="147"/>
      <c r="C102" s="147"/>
      <c r="D102" s="147"/>
      <c r="E102" s="147"/>
      <c r="F102" s="147"/>
      <c r="G102" s="147"/>
      <c r="H102" s="147"/>
      <c r="I102" s="126"/>
      <c r="J102" s="126"/>
      <c r="K102" s="127"/>
      <c r="L102" s="127"/>
      <c r="M102" s="127"/>
      <c r="N102" s="127"/>
      <c r="O102" s="127"/>
      <c r="P102" s="127"/>
    </row>
    <row r="103" spans="1:16" ht="14.25">
      <c r="A103" s="148" t="s">
        <v>114</v>
      </c>
      <c r="B103" s="148"/>
      <c r="C103" s="148"/>
      <c r="D103" s="148"/>
      <c r="E103" s="148"/>
      <c r="F103" s="148"/>
      <c r="G103" s="148"/>
      <c r="H103" s="148"/>
      <c r="I103" s="128"/>
      <c r="J103" s="128"/>
      <c r="K103" s="128"/>
      <c r="L103" s="128"/>
      <c r="M103" s="128"/>
      <c r="N103" s="128"/>
      <c r="O103" s="128"/>
      <c r="P103" s="128"/>
    </row>
    <row r="104" spans="1:16" ht="15">
      <c r="A104" s="142" t="s">
        <v>32</v>
      </c>
      <c r="B104" s="142"/>
      <c r="C104" s="142"/>
      <c r="D104" s="142"/>
      <c r="E104" s="142"/>
      <c r="F104" s="142"/>
      <c r="G104" s="142"/>
      <c r="H104" s="142"/>
      <c r="I104" s="129"/>
      <c r="J104" s="129"/>
      <c r="K104" s="130"/>
      <c r="L104" s="130"/>
      <c r="M104" s="130"/>
      <c r="N104" s="130"/>
      <c r="O104" s="130"/>
      <c r="P104" s="130"/>
    </row>
    <row r="105" spans="1:16" ht="15">
      <c r="A105" s="143" t="s">
        <v>33</v>
      </c>
      <c r="B105" s="143"/>
      <c r="C105" s="143"/>
      <c r="D105" s="143"/>
      <c r="E105" s="143"/>
      <c r="F105" s="143"/>
      <c r="G105" s="143"/>
      <c r="H105" s="143"/>
      <c r="I105" s="131"/>
      <c r="J105" s="131"/>
    </row>
  </sheetData>
  <sheetProtection password="CC5F" sheet="1" objects="1" scenarios="1" selectLockedCells="1" selectUnlockedCells="1"/>
  <mergeCells count="55">
    <mergeCell ref="K86:U86"/>
    <mergeCell ref="B92:H92"/>
    <mergeCell ref="C53:G53"/>
    <mergeCell ref="C58:G58"/>
    <mergeCell ref="A65:G65"/>
    <mergeCell ref="B66:G66"/>
    <mergeCell ref="A53:B59"/>
    <mergeCell ref="B74:G74"/>
    <mergeCell ref="A91:H91"/>
    <mergeCell ref="C54:G54"/>
    <mergeCell ref="A1:H1"/>
    <mergeCell ref="A2:H2"/>
    <mergeCell ref="A3:H3"/>
    <mergeCell ref="A17:H17"/>
    <mergeCell ref="E5:H7"/>
    <mergeCell ref="G21:G23"/>
    <mergeCell ref="C55:F55"/>
    <mergeCell ref="B69:G69"/>
    <mergeCell ref="A52:B52"/>
    <mergeCell ref="C52:G52"/>
    <mergeCell ref="C21:C23"/>
    <mergeCell ref="A48:H48"/>
    <mergeCell ref="C33:G33"/>
    <mergeCell ref="C32:D32"/>
    <mergeCell ref="C38:D38"/>
    <mergeCell ref="H21:H23"/>
    <mergeCell ref="K15:T15"/>
    <mergeCell ref="C36:G36"/>
    <mergeCell ref="C40:G40"/>
    <mergeCell ref="A21:B23"/>
    <mergeCell ref="F21:F23"/>
    <mergeCell ref="A28:H28"/>
    <mergeCell ref="E21:E23"/>
    <mergeCell ref="A19:H19"/>
    <mergeCell ref="D21:D23"/>
    <mergeCell ref="B20:F20"/>
    <mergeCell ref="A50:H50"/>
    <mergeCell ref="A61:H61"/>
    <mergeCell ref="A63:H63"/>
    <mergeCell ref="A24:B24"/>
    <mergeCell ref="A34:B46"/>
    <mergeCell ref="C59:G59"/>
    <mergeCell ref="E32:F32"/>
    <mergeCell ref="A33:B33"/>
    <mergeCell ref="A31:J31"/>
    <mergeCell ref="C56:G56"/>
    <mergeCell ref="B72:E72"/>
    <mergeCell ref="A104:H104"/>
    <mergeCell ref="A105:H105"/>
    <mergeCell ref="A93:F93"/>
    <mergeCell ref="A98:H98"/>
    <mergeCell ref="A99:H99"/>
    <mergeCell ref="A101:H101"/>
    <mergeCell ref="A102:H102"/>
    <mergeCell ref="A103:H103"/>
  </mergeCells>
  <phoneticPr fontId="5" type="noConversion"/>
  <hyperlinks>
    <hyperlink ref="B66" r:id="rId1" display="blgorod@rambler.ru,"/>
    <hyperlink ref="B65" r:id="rId2" display="blgorod@rambler.ru,"/>
    <hyperlink ref="A103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69" orientation="portrait" verticalDpi="360" r:id="rId4"/>
  <headerFooter alignWithMargins="0"/>
  <rowBreaks count="1" manualBreakCount="1">
    <brk id="6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Основное</vt:lpstr>
      <vt:lpstr>с ОПУ</vt:lpstr>
      <vt:lpstr>Садовая 18</vt:lpstr>
      <vt:lpstr>Лист1</vt:lpstr>
      <vt:lpstr>Лист2</vt:lpstr>
      <vt:lpstr>Основное!Область_печати</vt:lpstr>
      <vt:lpstr>'Садовая 18'!Область_печати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2019-03-29T07:24:25Z</cp:lastPrinted>
  <dcterms:created xsi:type="dcterms:W3CDTF">2011-03-16T07:53:38Z</dcterms:created>
  <dcterms:modified xsi:type="dcterms:W3CDTF">2019-04-01T04:40:33Z</dcterms:modified>
</cp:coreProperties>
</file>