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Садовая 8" sheetId="49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'Садовая 8'!$A$1:$H$101</definedName>
  </definedNames>
  <calcPr calcId="124519"/>
</workbook>
</file>

<file path=xl/calcChain.xml><?xml version="1.0" encoding="utf-8"?>
<calcChain xmlns="http://schemas.openxmlformats.org/spreadsheetml/2006/main">
  <c r="H24" i="49"/>
  <c r="G44" i="4"/>
  <c r="G35"/>
  <c r="G50"/>
  <c r="G47"/>
  <c r="G36"/>
  <c r="G46"/>
  <c r="D24" i="62"/>
  <c r="D26"/>
  <c r="G48" i="4"/>
  <c r="I33"/>
  <c r="H33"/>
  <c r="H40" i="49"/>
  <c r="H43"/>
  <c r="H38"/>
  <c r="H35"/>
  <c r="H71"/>
  <c r="H69"/>
  <c r="H52"/>
  <c r="H66"/>
  <c r="H34"/>
  <c r="H45"/>
  <c r="H68"/>
  <c r="H37"/>
  <c r="H67"/>
  <c r="H36"/>
  <c r="G45" i="4"/>
  <c r="G49"/>
  <c r="H53" i="49"/>
  <c r="G92"/>
  <c r="H41"/>
  <c r="I2" i="62"/>
  <c r="C12"/>
  <c r="D20"/>
  <c r="K65" i="49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78" i="49"/>
  <c r="H85"/>
  <c r="H84"/>
  <c r="H83"/>
  <c r="H82"/>
  <c r="H81"/>
  <c r="H80"/>
  <c r="H79"/>
  <c r="H77"/>
  <c r="H76"/>
  <c r="H73"/>
  <c r="G52" i="4"/>
  <c r="H35"/>
  <c r="H70" i="49"/>
  <c r="H65"/>
  <c r="H63" s="1"/>
  <c r="H52" i="4"/>
  <c r="H75" i="49"/>
  <c r="H74"/>
  <c r="H72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<sst xmlns="http://schemas.openxmlformats.org/spreadsheetml/2006/main" count="247" uniqueCount="175">
  <si>
    <t>Установка парковой скамейки, урны</t>
  </si>
  <si>
    <t>Ремонт крыльца ИП Дурнев</t>
  </si>
  <si>
    <t>Опиловка деревьев ИП Герцев</t>
  </si>
  <si>
    <t xml:space="preserve">Работы по договорам 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</si>
  <si>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</si>
  <si>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</si>
  <si>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</si>
  <si>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</si>
  <si>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</si>
  <si>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</si>
  <si>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</si>
  <si>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</si>
  <si>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</si>
  <si>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</si>
  <si>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</si>
  <si>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</si>
  <si>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</si>
  <si>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</si>
  <si>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</si>
  <si>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</si>
  <si>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</si>
  <si>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</si>
  <si>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</si>
  <si>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</si>
  <si>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</si>
  <si>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</si>
  <si>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</si>
  <si>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</si>
  <si>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</si>
  <si>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</si>
  <si>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</si>
  <si>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</si>
  <si>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</si>
  <si>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</si>
  <si>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</si>
  <si>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</si>
  <si>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</si>
  <si>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</si>
  <si>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</si>
  <si>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</si>
  <si>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</si>
  <si>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</si>
  <si>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</si>
  <si>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</si>
  <si>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</si>
  <si>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</si>
  <si>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- 5</t>
  </si>
  <si>
    <t>Нормативная численность обслуживающего персонала  - 3,7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</si>
  <si>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</si>
  <si>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</si>
  <si>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</si>
  <si>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</si>
  <si>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</si>
  <si>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</si>
  <si>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</si>
  <si>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</si>
  <si>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</si>
  <si>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</si>
  <si>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</si>
  <si>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</si>
  <si>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</si>
  <si>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</si>
  <si>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</si>
  <si>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</si>
  <si>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</si>
  <si>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</si>
  <si>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</si>
  <si>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</si>
  <si>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</si>
  <si>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</si>
  <si>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</si>
  <si>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</si>
  <si>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</si>
  <si>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</si>
  <si>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</si>
  <si>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</si>
  <si>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</si>
  <si>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</si>
  <si>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</si>
  <si>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</si>
  <si>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</si>
  <si>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Количество квартир - 179</t>
  </si>
  <si>
    <t>Площадь подвала - 1186,9 кв. м</t>
  </si>
  <si>
    <t>Площадь кровли - 1363,1 кв. м</t>
  </si>
  <si>
    <t xml:space="preserve">Адрес дома - Садовая 8 </t>
  </si>
  <si>
    <t>Площадь подъезда - 1336,7 кв. м</t>
  </si>
  <si>
    <t>Площадь газона - 375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</si>
  <si>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</si>
  <si>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</si>
  <si>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</si>
  <si>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</si>
  <si>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</si>
  <si>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</si>
  <si>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</si>
  <si>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</si>
  <si>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</si>
  <si>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</si>
  <si>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</si>
  <si>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</si>
  <si>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</si>
  <si>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</si>
  <si>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</si>
  <si>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</si>
  <si>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</si>
  <si>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</si>
  <si>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</si>
  <si>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</si>
  <si>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</si>
  <si>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</si>
  <si>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</si>
  <si>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</si>
  <si>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</si>
  <si>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</si>
  <si>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</si>
  <si>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</si>
  <si>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</si>
  <si>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</si>
  <si>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</si>
  <si>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</si>
  <si>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</si>
  <si>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</si>
  <si>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</si>
  <si>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</si>
  <si>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</si>
  <si>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</si>
  <si>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</si>
  <si>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</si>
  <si>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</si>
  <si>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</si>
  <si>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 xml:space="preserve"> об исполнении договора управления жилым домом №8 по ул.Садовая</t>
  </si>
  <si>
    <t>ул.Садовая д.8</t>
  </si>
  <si>
    <t>Начислено по статье текущий ремонт, 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</si>
  <si>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</si>
  <si>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</si>
  <si>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</si>
  <si>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</si>
  <si>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</si>
  <si>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</si>
  <si>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</si>
  <si>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</si>
  <si>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</si>
  <si>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</si>
  <si>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Вымпел-Коммуникации</t>
  </si>
  <si>
    <t>Дополнительные доходы (реклама в лифте,размещение оборудования сотовой связи),руб.</t>
  </si>
  <si>
    <t>Смена вентилей,сгонов у труб-дов,полиэт.канал.труб</t>
  </si>
  <si>
    <t>Нэт Бай Нэт Холдинг</t>
  </si>
  <si>
    <t>ИП Шишкин</t>
  </si>
  <si>
    <t>Общая площадь квартир -9294,90 кв.м.</t>
  </si>
  <si>
    <t>Общая площадь дома - 11645,30 кв. м</t>
  </si>
  <si>
    <t>Доходы полученные от размещения рекламы и предоставления места под аренду в многоквартирном доме №8 по ул.Садовая представлены в таблице №5</t>
  </si>
  <si>
    <t>Средства за аренду</t>
  </si>
  <si>
    <t>Прочие</t>
  </si>
  <si>
    <t>0,66 руб/м²</t>
  </si>
  <si>
    <t xml:space="preserve">ремонт общестроительный </t>
  </si>
  <si>
    <t>Окраска мусорных контейнеров,скамеек</t>
  </si>
  <si>
    <t>Ремонт межпанельных швов</t>
  </si>
  <si>
    <t>Ремонт крыльца</t>
  </si>
  <si>
    <t>Замена автоматических выключателей,светильников,провод,кабель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</si>
  <si>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</si>
  <si>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</si>
  <si>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</si>
  <si>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Отчет ООО "Аргумент"</t>
  </si>
  <si>
    <t xml:space="preserve">за период: 2018 г. </t>
  </si>
  <si>
    <t>1,60 руб/м²</t>
  </si>
  <si>
    <t>10,54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</si>
  <si>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</si>
  <si>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</si>
  <si>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</si>
  <si>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</si>
  <si>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В 2018 году были произведены следующие виды работ по текущему ремонту </t>
  </si>
  <si>
    <t xml:space="preserve"> - вывоз ТБО до 01.07.18г.</t>
  </si>
  <si>
    <t xml:space="preserve"> - утилизация ТБО до 01.07.18г.</t>
  </si>
  <si>
    <t>В таблице №1 приведено движение денежных средств по статье текущий ремонт  по лицевому счету дома №8 по ул.Садовая за 2018г.</t>
  </si>
  <si>
    <t>Ремонт кровли теплострой+</t>
  </si>
  <si>
    <t>В ходе плановых осмотров, а также на основании обращений собственников помещений жилого дома №8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</si>
</sst>
</file>

<file path=xl/styles.xml><?xml version="1.0" encoding="utf-8"?>
<styleSheet xmlns="http://schemas.openxmlformats.org/spreadsheetml/2006/main">
  <numFmts count="1">
    <numFmt numFmtId="164" formatCode="0.0"/>
  </numFmts>
  <fonts count="5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4" fillId="2" borderId="0" xfId="2" applyFont="1" applyFill="1" applyAlignment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38" fillId="2" borderId="6" xfId="2" applyFont="1" applyFill="1" applyBorder="1" applyAlignment="1">
      <alignment horizontal="center" vertical="center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33" fillId="2" borderId="0" xfId="2" applyFont="1" applyFill="1" applyAlignment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3" fillId="2" borderId="0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6" fillId="2" borderId="0" xfId="1" applyNumberFormat="1" applyFont="1" applyFill="1" applyAlignment="1" applyProtection="1"/>
    <xf numFmtId="0" fontId="47" fillId="2" borderId="0" xfId="0" applyFont="1" applyFill="1" applyAlignment="1"/>
    <xf numFmtId="0" fontId="48" fillId="2" borderId="0" xfId="0" applyFont="1" applyFill="1" applyAlignment="1"/>
    <xf numFmtId="0" fontId="49" fillId="2" borderId="0" xfId="0" applyFont="1" applyFill="1" applyAlignment="1"/>
    <xf numFmtId="0" fontId="50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1" fontId="43" fillId="2" borderId="0" xfId="0" applyNumberFormat="1" applyFont="1" applyFill="1"/>
    <xf numFmtId="0" fontId="29" fillId="2" borderId="8" xfId="2" applyFont="1" applyFill="1" applyBorder="1" applyAlignment="1">
      <alignment horizontal="right"/>
    </xf>
    <xf numFmtId="0" fontId="29" fillId="2" borderId="1" xfId="0" applyFont="1" applyFill="1" applyBorder="1" applyAlignment="1">
      <alignment vertical="top" wrapText="1"/>
    </xf>
    <xf numFmtId="0" fontId="29" fillId="2" borderId="7" xfId="2" applyFont="1" applyFill="1" applyBorder="1" applyAlignment="1">
      <alignment horizontal="right"/>
    </xf>
    <xf numFmtId="1" fontId="43" fillId="2" borderId="0" xfId="0" applyNumberFormat="1" applyFont="1" applyFill="1" applyBorder="1"/>
    <xf numFmtId="0" fontId="29" fillId="2" borderId="7" xfId="0" applyFont="1" applyFill="1" applyBorder="1" applyAlignment="1">
      <alignment horizontal="right" vertical="top" wrapText="1"/>
    </xf>
    <xf numFmtId="0" fontId="29" fillId="2" borderId="6" xfId="2" applyFont="1" applyFill="1" applyBorder="1" applyAlignment="1">
      <alignment horizontal="left" wrapText="1"/>
    </xf>
    <xf numFmtId="2" fontId="30" fillId="2" borderId="0" xfId="0" applyNumberFormat="1" applyFont="1" applyFill="1" applyBorder="1" applyAlignment="1">
      <alignment vertical="center" wrapText="1"/>
    </xf>
    <xf numFmtId="0" fontId="3" fillId="0" borderId="0" xfId="2" applyFont="1">
      <alignment horizontal="left"/>
    </xf>
    <xf numFmtId="0" fontId="38" fillId="2" borderId="11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8" fillId="2" borderId="13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4" xfId="2" applyFont="1" applyFill="1" applyBorder="1" applyAlignment="1">
      <alignment horizontal="center" vertical="center" wrapText="1"/>
    </xf>
    <xf numFmtId="0" fontId="38" fillId="2" borderId="10" xfId="2" applyFont="1" applyFill="1" applyBorder="1" applyAlignment="1">
      <alignment horizontal="center" vertical="center" wrapText="1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33" fillId="2" borderId="2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29" fillId="2" borderId="0" xfId="2" applyFont="1" applyFill="1" applyAlignment="1">
      <alignment horizontal="left" wrapText="1"/>
    </xf>
    <xf numFmtId="0" fontId="33" fillId="2" borderId="0" xfId="2" applyFont="1" applyFill="1" applyAlignment="1">
      <alignment horizontal="center" wrapText="1"/>
    </xf>
    <xf numFmtId="0" fontId="38" fillId="2" borderId="0" xfId="2" applyFont="1" applyFill="1" applyAlignment="1">
      <alignment horizontal="center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36" fillId="2" borderId="0" xfId="2" applyFont="1" applyFill="1" applyBorder="1" applyAlignment="1">
      <alignment horizontal="left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37" fillId="2" borderId="0" xfId="2" applyFont="1" applyFill="1" applyBorder="1">
      <alignment horizontal="left"/>
    </xf>
    <xf numFmtId="0" fontId="43" fillId="2" borderId="8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35" fillId="2" borderId="0" xfId="2" applyFont="1" applyFill="1" applyBorder="1" applyAlignment="1">
      <alignment horizontal="right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3" xfId="2" applyNumberFormat="1" applyFont="1" applyFill="1" applyBorder="1" applyAlignment="1">
      <alignment horizontal="center" vertical="center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38" fillId="2" borderId="3" xfId="2" applyFont="1" applyFill="1" applyBorder="1" applyAlignment="1">
      <alignment horizontal="center" vertical="center"/>
    </xf>
    <xf numFmtId="0" fontId="40" fillId="2" borderId="0" xfId="2" applyFont="1" applyFill="1">
      <alignment horizontal="left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33" fillId="2" borderId="0" xfId="2" applyFont="1" applyFill="1" applyAlignment="1">
      <alignment horizontal="center"/>
    </xf>
    <xf numFmtId="0" fontId="29" fillId="2" borderId="0" xfId="2" applyFont="1" applyFill="1" applyAlignment="1">
      <alignment horizontal="justify" wrapText="1"/>
    </xf>
    <xf numFmtId="0" fontId="39" fillId="2" borderId="8" xfId="2" applyFont="1" applyFill="1" applyBorder="1" applyAlignment="1">
      <alignment horizontal="center" vertical="center" wrapText="1"/>
    </xf>
    <xf numFmtId="0" fontId="39" fillId="2" borderId="5" xfId="2" applyFont="1" applyFill="1" applyBorder="1" applyAlignment="1">
      <alignment horizontal="center" vertical="center" wrapText="1"/>
    </xf>
    <xf numFmtId="0" fontId="39" fillId="2" borderId="7" xfId="2" applyFont="1" applyFill="1" applyBorder="1" applyAlignment="1">
      <alignment horizontal="center" vertical="center" wrapText="1"/>
    </xf>
    <xf numFmtId="0" fontId="34" fillId="2" borderId="0" xfId="2" applyFont="1" applyFill="1">
      <alignment horizontal="left"/>
    </xf>
    <xf numFmtId="0" fontId="39" fillId="2" borderId="11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4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>
      <alignment horizontal="center"/>
    </xf>
    <xf numFmtId="2" fontId="46" fillId="2" borderId="0" xfId="1" applyNumberFormat="1" applyFont="1" applyFill="1" applyAlignment="1" applyProtection="1">
      <alignment horizontal="center"/>
    </xf>
    <xf numFmtId="0" fontId="47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0" fontId="41" fillId="2" borderId="0" xfId="2" applyFont="1" applyFill="1" applyAlignment="1">
      <alignment horizontal="left" wrapText="1"/>
    </xf>
    <xf numFmtId="0" fontId="29" fillId="2" borderId="0" xfId="2" applyFont="1" applyFill="1" applyBorder="1" applyAlignment="1">
      <alignment horizontal="left" wrapText="1"/>
    </xf>
    <xf numFmtId="2" fontId="44" fillId="2" borderId="0" xfId="0" applyNumberFormat="1" applyFont="1" applyFill="1" applyBorder="1" applyAlignment="1">
      <alignment horizontal="left" vertical="center" wrapText="1"/>
    </xf>
    <xf numFmtId="0" fontId="38" fillId="2" borderId="0" xfId="2" applyFont="1" applyFill="1" applyAlignment="1">
      <alignment horizontal="center" wrapText="1"/>
    </xf>
    <xf numFmtId="0" fontId="34" fillId="2" borderId="9" xfId="2" applyFont="1" applyFill="1" applyBorder="1" applyAlignment="1">
      <alignment horizontal="left"/>
    </xf>
    <xf numFmtId="0" fontId="34" fillId="2" borderId="10" xfId="2" applyFon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31</v>
      </c>
      <c r="B1" s="3" t="s">
        <v>44</v>
      </c>
      <c r="C1" s="14" t="s">
        <v>45</v>
      </c>
      <c r="D1" s="22"/>
      <c r="E1" s="1"/>
      <c r="F1" s="3"/>
      <c r="G1" s="3"/>
      <c r="H1" s="41" t="s">
        <v>3</v>
      </c>
      <c r="I1" s="2"/>
      <c r="J1" s="19"/>
    </row>
    <row r="2" spans="1:12">
      <c r="A2" s="2">
        <v>1</v>
      </c>
      <c r="B2" s="2" t="s">
        <v>51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52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53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54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55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56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57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58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59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60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61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62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63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64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65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66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67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68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69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70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71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72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73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74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75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76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77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78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79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80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50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40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31</v>
      </c>
      <c r="F34" s="23" t="s">
        <v>48</v>
      </c>
      <c r="G34" s="24" t="s">
        <v>87</v>
      </c>
      <c r="H34" s="24" t="s">
        <v>88</v>
      </c>
      <c r="I34" s="25" t="s">
        <v>89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35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20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23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37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95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92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94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38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99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100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93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102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39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90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91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151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49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31</v>
      </c>
      <c r="G1" s="4" t="s">
        <v>48</v>
      </c>
      <c r="H1" s="3" t="s">
        <v>87</v>
      </c>
      <c r="I1" s="3" t="s">
        <v>88</v>
      </c>
      <c r="J1" s="6" t="s">
        <v>89</v>
      </c>
    </row>
    <row r="2" spans="1:11">
      <c r="A2" s="2"/>
      <c r="B2" s="2" t="s">
        <v>54</v>
      </c>
      <c r="C2" s="15">
        <v>3720</v>
      </c>
      <c r="F2" s="9">
        <v>1</v>
      </c>
      <c r="G2" s="7" t="s">
        <v>101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62</v>
      </c>
      <c r="C3" s="15">
        <v>9143.15</v>
      </c>
    </row>
    <row r="4" spans="1:11">
      <c r="A4" s="2"/>
      <c r="B4" s="2" t="s">
        <v>64</v>
      </c>
      <c r="C4" s="15">
        <v>5385.4</v>
      </c>
    </row>
    <row r="5" spans="1:11">
      <c r="A5" s="2"/>
      <c r="B5" s="2" t="s">
        <v>69</v>
      </c>
      <c r="C5" s="15">
        <v>4408.2</v>
      </c>
    </row>
    <row r="6" spans="1:11">
      <c r="A6" s="2"/>
      <c r="B6" s="2" t="s">
        <v>72</v>
      </c>
      <c r="C6" s="15">
        <v>8664.9</v>
      </c>
    </row>
    <row r="7" spans="1:11">
      <c r="A7" s="2"/>
      <c r="B7" s="2" t="s">
        <v>75</v>
      </c>
      <c r="C7" s="15">
        <v>4233.8999999999996</v>
      </c>
    </row>
    <row r="8" spans="1:11">
      <c r="A8" s="2"/>
      <c r="B8" s="2" t="s">
        <v>77</v>
      </c>
      <c r="C8" s="15">
        <v>3636.5</v>
      </c>
    </row>
    <row r="9" spans="1:11">
      <c r="A9" s="2"/>
      <c r="B9" s="2" t="s">
        <v>78</v>
      </c>
      <c r="C9" s="15">
        <v>5513.4</v>
      </c>
    </row>
    <row r="10" spans="1:11">
      <c r="A10" s="2"/>
      <c r="B10" s="2" t="s">
        <v>80</v>
      </c>
      <c r="C10" s="15">
        <v>4220.18</v>
      </c>
    </row>
    <row r="11" spans="1:11">
      <c r="A11" s="2"/>
      <c r="B11" s="2" t="s">
        <v>50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31</v>
      </c>
      <c r="H16" s="4" t="s">
        <v>48</v>
      </c>
      <c r="I16" s="3" t="s">
        <v>87</v>
      </c>
      <c r="J16" s="3" t="s">
        <v>88</v>
      </c>
      <c r="K16" s="6" t="s">
        <v>89</v>
      </c>
    </row>
    <row r="17" spans="1:14">
      <c r="G17" s="9">
        <v>1</v>
      </c>
      <c r="H17" s="7" t="s">
        <v>105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106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31</v>
      </c>
      <c r="B19" s="3" t="s">
        <v>44</v>
      </c>
      <c r="C19" s="3" t="s">
        <v>45</v>
      </c>
    </row>
    <row r="20" spans="1:14">
      <c r="A20" s="2">
        <v>1</v>
      </c>
      <c r="B20" s="2" t="s">
        <v>51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52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53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54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55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56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57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58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59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60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61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62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63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64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65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66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67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68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69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70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71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72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73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74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75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76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77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78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79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80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50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40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7"/>
  <dimension ref="A1:W101"/>
  <sheetViews>
    <sheetView tabSelected="1" view="pageBreakPreview" zoomScaleSheetLayoutView="100" workbookViewId="0">
      <selection sqref="A1:H1"/>
    </sheetView>
  </sheetViews>
  <sheetFormatPr defaultRowHeight="12.75"/>
  <cols>
    <col min="1" max="1" width="12.28515625" style="113" customWidth="1"/>
    <col min="2" max="2" width="12.5703125" style="113" customWidth="1"/>
    <col min="3" max="3" width="12.42578125" style="113" customWidth="1"/>
    <col min="4" max="4" width="15.7109375" style="113" customWidth="1"/>
    <col min="5" max="5" width="15.140625" style="113" customWidth="1"/>
    <col min="6" max="6" width="14.42578125" style="113" customWidth="1"/>
    <col min="7" max="7" width="17.28515625" style="113" customWidth="1"/>
    <col min="8" max="8" width="14.140625" style="113" bestFit="1" customWidth="1"/>
    <col min="9" max="9" width="9.140625" style="113"/>
    <col min="10" max="10" width="7" style="113" customWidth="1"/>
    <col min="11" max="16384" width="9.140625" style="113"/>
  </cols>
  <sheetData>
    <row r="1" spans="1:22" ht="18">
      <c r="A1" s="178" t="s">
        <v>161</v>
      </c>
      <c r="B1" s="178"/>
      <c r="C1" s="178"/>
      <c r="D1" s="178"/>
      <c r="E1" s="178"/>
      <c r="F1" s="178"/>
      <c r="G1" s="178"/>
      <c r="H1" s="178"/>
      <c r="I1" s="112"/>
      <c r="J1" s="112"/>
      <c r="K1" s="112"/>
      <c r="L1" s="112"/>
      <c r="M1" s="112"/>
      <c r="N1" s="112"/>
      <c r="O1" s="112"/>
      <c r="P1" s="112"/>
    </row>
    <row r="2" spans="1:22" ht="18">
      <c r="A2" s="178" t="s">
        <v>129</v>
      </c>
      <c r="B2" s="178"/>
      <c r="C2" s="178"/>
      <c r="D2" s="178"/>
      <c r="E2" s="178"/>
      <c r="F2" s="178"/>
      <c r="G2" s="178"/>
      <c r="H2" s="178"/>
      <c r="I2" s="112"/>
      <c r="J2" s="112"/>
      <c r="K2" s="112"/>
      <c r="L2" s="112"/>
      <c r="M2" s="112"/>
      <c r="N2" s="112"/>
      <c r="O2" s="112"/>
      <c r="P2" s="112"/>
    </row>
    <row r="3" spans="1:22" ht="18">
      <c r="A3" s="179" t="s">
        <v>162</v>
      </c>
      <c r="B3" s="179"/>
      <c r="C3" s="179"/>
      <c r="D3" s="179"/>
      <c r="E3" s="179"/>
      <c r="F3" s="179"/>
      <c r="G3" s="179"/>
      <c r="H3" s="179"/>
      <c r="I3" s="52"/>
      <c r="J3" s="52"/>
      <c r="K3" s="52"/>
      <c r="L3" s="52"/>
      <c r="M3" s="52"/>
      <c r="N3" s="52"/>
      <c r="O3" s="52"/>
      <c r="P3" s="52"/>
    </row>
    <row r="4" spans="1:22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83"/>
      <c r="L4" s="83"/>
      <c r="M4" s="83"/>
      <c r="N4" s="83"/>
      <c r="O4" s="83"/>
      <c r="P4" s="83"/>
      <c r="Q4" s="83"/>
    </row>
    <row r="5" spans="1:22" s="56" customFormat="1" ht="14.25" customHeight="1">
      <c r="A5" s="53" t="s">
        <v>84</v>
      </c>
      <c r="B5" s="53"/>
      <c r="C5" s="53"/>
      <c r="D5" s="53"/>
      <c r="E5" s="181" t="s">
        <v>28</v>
      </c>
      <c r="F5" s="181"/>
      <c r="G5" s="181"/>
      <c r="H5" s="181"/>
      <c r="I5" s="54"/>
      <c r="J5" s="54"/>
      <c r="K5" s="83"/>
      <c r="L5" s="83"/>
      <c r="M5" s="83"/>
      <c r="N5" s="83"/>
      <c r="O5" s="83"/>
      <c r="P5" s="83"/>
      <c r="Q5" s="83"/>
    </row>
    <row r="6" spans="1:22" s="56" customFormat="1" ht="14.25">
      <c r="A6" s="53" t="s">
        <v>29</v>
      </c>
      <c r="B6" s="53"/>
      <c r="C6" s="53"/>
      <c r="D6" s="53"/>
      <c r="E6" s="181"/>
      <c r="F6" s="181"/>
      <c r="G6" s="181"/>
      <c r="H6" s="181"/>
      <c r="I6" s="54"/>
      <c r="J6" s="54"/>
      <c r="K6" s="83"/>
      <c r="L6" s="83"/>
      <c r="M6" s="83"/>
      <c r="N6" s="83"/>
      <c r="O6" s="83"/>
      <c r="P6" s="83"/>
      <c r="Q6" s="83"/>
    </row>
    <row r="7" spans="1:22" s="56" customFormat="1" ht="27.75" customHeight="1">
      <c r="A7" s="53" t="s">
        <v>148</v>
      </c>
      <c r="B7" s="53"/>
      <c r="C7" s="53"/>
      <c r="D7" s="53"/>
      <c r="E7" s="181"/>
      <c r="F7" s="181"/>
      <c r="G7" s="181"/>
      <c r="H7" s="181"/>
      <c r="I7" s="54"/>
      <c r="J7" s="54"/>
      <c r="K7" s="83"/>
      <c r="L7" s="83"/>
      <c r="M7" s="83"/>
      <c r="N7" s="83"/>
      <c r="O7" s="83"/>
      <c r="P7" s="83"/>
      <c r="Q7" s="83"/>
    </row>
    <row r="8" spans="1:22" s="56" customFormat="1" ht="14.25">
      <c r="A8" s="53" t="s">
        <v>147</v>
      </c>
      <c r="B8" s="53"/>
      <c r="C8" s="53"/>
      <c r="D8" s="53"/>
      <c r="E8" s="54"/>
      <c r="F8" s="54"/>
      <c r="G8" s="54"/>
      <c r="H8" s="54"/>
      <c r="I8" s="55"/>
      <c r="J8" s="55"/>
      <c r="K8" s="83"/>
      <c r="L8" s="83"/>
      <c r="M8" s="83"/>
      <c r="N8" s="83"/>
      <c r="O8" s="83"/>
      <c r="P8" s="83"/>
      <c r="Q8" s="83"/>
    </row>
    <row r="9" spans="1:22" s="56" customFormat="1" ht="14.25">
      <c r="A9" s="53" t="s">
        <v>30</v>
      </c>
      <c r="B9" s="53"/>
      <c r="C9" s="53"/>
      <c r="D9" s="53"/>
      <c r="E9" s="55" t="s">
        <v>113</v>
      </c>
      <c r="F9" s="54"/>
      <c r="G9" s="54"/>
      <c r="H9" s="54"/>
      <c r="I9" s="54"/>
      <c r="J9" s="54"/>
      <c r="K9" s="83"/>
      <c r="L9" s="83"/>
      <c r="M9" s="83"/>
      <c r="N9" s="83"/>
      <c r="O9" s="83"/>
      <c r="P9" s="83"/>
      <c r="Q9" s="83"/>
    </row>
    <row r="10" spans="1:22" s="56" customFormat="1" ht="14.25">
      <c r="A10" s="53" t="s">
        <v>46</v>
      </c>
      <c r="B10" s="53"/>
      <c r="C10" s="53"/>
      <c r="D10" s="53"/>
      <c r="F10" s="55"/>
      <c r="G10" s="55"/>
      <c r="H10" s="55"/>
      <c r="I10" s="55"/>
      <c r="J10" s="55"/>
      <c r="K10" s="83"/>
      <c r="L10" s="83"/>
      <c r="M10" s="83"/>
      <c r="N10" s="83"/>
      <c r="O10" s="83"/>
      <c r="P10" s="83"/>
      <c r="Q10" s="83"/>
    </row>
    <row r="11" spans="1:22" s="56" customFormat="1" ht="14.25">
      <c r="A11" s="53" t="s">
        <v>81</v>
      </c>
      <c r="B11" s="53"/>
      <c r="C11" s="53"/>
      <c r="D11" s="53"/>
      <c r="E11" s="53" t="s">
        <v>126</v>
      </c>
      <c r="F11" s="53"/>
      <c r="G11" s="53" t="s">
        <v>163</v>
      </c>
      <c r="I11" s="53"/>
      <c r="J11" s="53"/>
      <c r="K11" s="83"/>
      <c r="L11" s="83"/>
      <c r="M11" s="83"/>
      <c r="N11" s="83"/>
      <c r="O11" s="83"/>
      <c r="P11" s="83"/>
      <c r="Q11" s="83"/>
    </row>
    <row r="12" spans="1:22" s="56" customFormat="1" ht="14.25">
      <c r="A12" s="53" t="s">
        <v>85</v>
      </c>
      <c r="B12" s="53"/>
      <c r="C12" s="53"/>
      <c r="D12" s="53"/>
      <c r="E12" s="53" t="s">
        <v>170</v>
      </c>
      <c r="F12" s="53"/>
      <c r="G12" s="53" t="s">
        <v>139</v>
      </c>
      <c r="I12" s="53"/>
      <c r="J12" s="53"/>
      <c r="K12" s="83"/>
      <c r="L12" s="83"/>
      <c r="M12" s="83"/>
      <c r="N12" s="83"/>
      <c r="O12" s="83"/>
      <c r="P12" s="83"/>
      <c r="Q12" s="83"/>
    </row>
    <row r="13" spans="1:22" s="56" customFormat="1" ht="14.25">
      <c r="A13" s="53" t="s">
        <v>82</v>
      </c>
      <c r="B13" s="53"/>
      <c r="C13" s="53"/>
      <c r="D13" s="53"/>
      <c r="E13" s="53" t="s">
        <v>171</v>
      </c>
      <c r="F13" s="53"/>
      <c r="G13" s="53" t="s">
        <v>152</v>
      </c>
      <c r="I13" s="53"/>
      <c r="J13" s="53"/>
      <c r="K13" s="83"/>
      <c r="L13" s="83"/>
      <c r="M13" s="83"/>
      <c r="N13" s="83"/>
      <c r="O13" s="83"/>
      <c r="P13" s="83"/>
      <c r="Q13" s="83"/>
    </row>
    <row r="14" spans="1:22" s="56" customFormat="1" ht="14.25">
      <c r="A14" s="53" t="s">
        <v>83</v>
      </c>
      <c r="B14" s="53"/>
      <c r="C14" s="53"/>
      <c r="D14" s="53"/>
      <c r="E14" s="53" t="s">
        <v>127</v>
      </c>
      <c r="F14" s="53"/>
      <c r="G14" s="53" t="s">
        <v>128</v>
      </c>
      <c r="I14" s="53"/>
      <c r="J14" s="53"/>
    </row>
    <row r="15" spans="1:22" s="56" customFormat="1" ht="14.25">
      <c r="A15" s="53" t="s">
        <v>86</v>
      </c>
      <c r="B15" s="53"/>
      <c r="C15" s="53"/>
      <c r="D15" s="53"/>
      <c r="E15" s="53" t="s">
        <v>125</v>
      </c>
      <c r="F15" s="53"/>
      <c r="G15" s="53" t="s">
        <v>164</v>
      </c>
      <c r="I15" s="53"/>
      <c r="J15" s="53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</row>
    <row r="16" spans="1:22" ht="18.75">
      <c r="A16" s="57"/>
      <c r="B16" s="57"/>
      <c r="C16" s="57"/>
      <c r="D16" s="57"/>
      <c r="E16" s="57"/>
      <c r="F16" s="58"/>
      <c r="G16" s="58"/>
      <c r="H16" s="58"/>
      <c r="I16" s="58"/>
      <c r="J16" s="58"/>
    </row>
    <row r="17" spans="1:15" ht="30" customHeight="1">
      <c r="A17" s="158" t="s">
        <v>172</v>
      </c>
      <c r="B17" s="158"/>
      <c r="C17" s="158"/>
      <c r="D17" s="158"/>
      <c r="E17" s="158"/>
      <c r="F17" s="158"/>
      <c r="G17" s="158"/>
      <c r="H17" s="158"/>
      <c r="I17" s="54"/>
      <c r="J17" s="54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5" ht="15.75">
      <c r="A19" s="180" t="s">
        <v>165</v>
      </c>
      <c r="B19" s="180"/>
      <c r="C19" s="180"/>
      <c r="D19" s="180"/>
      <c r="E19" s="180"/>
      <c r="F19" s="180"/>
      <c r="G19" s="180"/>
      <c r="H19" s="180"/>
      <c r="I19" s="114"/>
      <c r="J19" s="114"/>
    </row>
    <row r="20" spans="1:15" ht="15">
      <c r="A20" s="60"/>
      <c r="B20" s="185"/>
      <c r="C20" s="185"/>
      <c r="D20" s="185"/>
      <c r="E20" s="185"/>
      <c r="F20" s="185"/>
      <c r="G20" s="60"/>
      <c r="H20" s="61" t="s">
        <v>114</v>
      </c>
      <c r="I20" s="61"/>
    </row>
    <row r="21" spans="1:15" s="56" customFormat="1" ht="15" customHeight="1">
      <c r="A21" s="186" t="s">
        <v>109</v>
      </c>
      <c r="B21" s="187"/>
      <c r="C21" s="182" t="s">
        <v>131</v>
      </c>
      <c r="D21" s="182" t="s">
        <v>110</v>
      </c>
      <c r="E21" s="182" t="s">
        <v>143</v>
      </c>
      <c r="F21" s="182" t="s">
        <v>140</v>
      </c>
      <c r="G21" s="168" t="s">
        <v>111</v>
      </c>
      <c r="H21" s="168" t="s">
        <v>112</v>
      </c>
      <c r="I21" s="115"/>
    </row>
    <row r="22" spans="1:15" s="56" customFormat="1" ht="15" customHeight="1">
      <c r="A22" s="188"/>
      <c r="B22" s="189"/>
      <c r="C22" s="183"/>
      <c r="D22" s="183"/>
      <c r="E22" s="183"/>
      <c r="F22" s="183"/>
      <c r="G22" s="169"/>
      <c r="H22" s="169"/>
      <c r="I22" s="115"/>
    </row>
    <row r="23" spans="1:15" s="56" customFormat="1" ht="90" customHeight="1">
      <c r="A23" s="190"/>
      <c r="B23" s="191"/>
      <c r="C23" s="184"/>
      <c r="D23" s="184"/>
      <c r="E23" s="184"/>
      <c r="F23" s="184"/>
      <c r="G23" s="170"/>
      <c r="H23" s="170"/>
      <c r="I23" s="115"/>
    </row>
    <row r="24" spans="1:15" s="116" customFormat="1" ht="14.25">
      <c r="A24" s="172">
        <v>-42042</v>
      </c>
      <c r="B24" s="173"/>
      <c r="C24" s="62">
        <v>177346.70999999996</v>
      </c>
      <c r="D24" s="62">
        <v>176294.33000000002</v>
      </c>
      <c r="E24" s="62">
        <v>45151.8</v>
      </c>
      <c r="F24" s="63">
        <f>C24-D24</f>
        <v>1052.3799999999464</v>
      </c>
      <c r="G24" s="63">
        <v>371538</v>
      </c>
      <c r="H24" s="64">
        <f>A24+D24+E24-G24</f>
        <v>-192133.87</v>
      </c>
      <c r="J24" s="117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5" ht="14.25">
      <c r="A26" s="53" t="s">
        <v>169</v>
      </c>
      <c r="B26" s="53"/>
      <c r="C26" s="53"/>
      <c r="D26" s="53"/>
      <c r="E26" s="53"/>
      <c r="F26" s="53"/>
      <c r="G26" s="65"/>
      <c r="H26" s="65"/>
      <c r="I26" s="53"/>
      <c r="J26" s="53"/>
    </row>
    <row r="27" spans="1:15" ht="14.25">
      <c r="A27" s="53" t="s">
        <v>138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58" t="s">
        <v>115</v>
      </c>
      <c r="B28" s="158"/>
      <c r="C28" s="158"/>
      <c r="D28" s="158"/>
      <c r="E28" s="158"/>
      <c r="F28" s="158"/>
      <c r="G28" s="158"/>
      <c r="H28" s="158"/>
      <c r="I28" s="54"/>
      <c r="J28" s="54"/>
    </row>
    <row r="29" spans="1:15" ht="14.25">
      <c r="A29" s="53" t="s">
        <v>124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15" ht="1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5" s="95" customFormat="1" ht="15.75">
      <c r="A31" s="192" t="s">
        <v>116</v>
      </c>
      <c r="B31" s="192"/>
      <c r="C31" s="192"/>
      <c r="D31" s="192"/>
      <c r="E31" s="192"/>
      <c r="F31" s="192"/>
      <c r="G31" s="192"/>
      <c r="H31" s="192"/>
      <c r="I31" s="118"/>
      <c r="J31" s="118"/>
    </row>
    <row r="32" spans="1:15" s="95" customFormat="1">
      <c r="A32" s="67"/>
      <c r="B32" s="68"/>
      <c r="C32" s="171"/>
      <c r="D32" s="171"/>
      <c r="E32" s="167"/>
      <c r="F32" s="167"/>
      <c r="G32" s="68"/>
      <c r="H32" s="69" t="s">
        <v>117</v>
      </c>
      <c r="I32" s="69"/>
    </row>
    <row r="33" spans="1:10" s="95" customFormat="1" ht="15.75">
      <c r="A33" s="174" t="s">
        <v>44</v>
      </c>
      <c r="B33" s="175"/>
      <c r="C33" s="155" t="s">
        <v>158</v>
      </c>
      <c r="D33" s="157"/>
      <c r="E33" s="157"/>
      <c r="F33" s="157"/>
      <c r="G33" s="156"/>
      <c r="H33" s="70" t="s">
        <v>118</v>
      </c>
    </row>
    <row r="34" spans="1:10" s="95" customFormat="1" ht="15" customHeight="1">
      <c r="A34" s="143" t="s">
        <v>130</v>
      </c>
      <c r="B34" s="144"/>
      <c r="C34" s="71" t="s">
        <v>157</v>
      </c>
      <c r="D34" s="72"/>
      <c r="E34" s="72"/>
      <c r="F34" s="72"/>
      <c r="G34" s="72"/>
      <c r="H34" s="73">
        <f>529+161+320</f>
        <v>1010</v>
      </c>
    </row>
    <row r="35" spans="1:10" s="95" customFormat="1" ht="15" customHeight="1">
      <c r="A35" s="145"/>
      <c r="B35" s="146"/>
      <c r="C35" s="71" t="s">
        <v>1</v>
      </c>
      <c r="D35" s="72"/>
      <c r="E35" s="72"/>
      <c r="F35" s="72"/>
      <c r="G35" s="72"/>
      <c r="H35" s="135">
        <f>28470+28470</f>
        <v>56940</v>
      </c>
    </row>
    <row r="36" spans="1:10" s="95" customFormat="1" ht="15" customHeight="1">
      <c r="A36" s="145"/>
      <c r="B36" s="146"/>
      <c r="C36" s="71" t="s">
        <v>0</v>
      </c>
      <c r="D36" s="72"/>
      <c r="E36" s="72"/>
      <c r="F36" s="72"/>
      <c r="G36" s="72"/>
      <c r="H36" s="135">
        <f>7768+1594+6174+1752</f>
        <v>17288</v>
      </c>
    </row>
    <row r="37" spans="1:10" s="95" customFormat="1" ht="15" customHeight="1">
      <c r="A37" s="145"/>
      <c r="B37" s="146"/>
      <c r="C37" s="71" t="s">
        <v>144</v>
      </c>
      <c r="D37" s="72"/>
      <c r="E37" s="72"/>
      <c r="F37" s="72"/>
      <c r="G37" s="72"/>
      <c r="H37" s="136">
        <f>9053+6022</f>
        <v>15075</v>
      </c>
    </row>
    <row r="38" spans="1:10" s="95" customFormat="1" ht="15" customHeight="1">
      <c r="A38" s="145"/>
      <c r="B38" s="146"/>
      <c r="C38" s="71" t="s">
        <v>2</v>
      </c>
      <c r="D38" s="72"/>
      <c r="E38" s="72"/>
      <c r="F38" s="72"/>
      <c r="G38" s="72"/>
      <c r="H38" s="137">
        <f>2259</f>
        <v>2259</v>
      </c>
    </row>
    <row r="39" spans="1:10" s="95" customFormat="1" ht="15" customHeight="1">
      <c r="A39" s="145"/>
      <c r="B39" s="146"/>
      <c r="C39" s="71" t="s">
        <v>173</v>
      </c>
      <c r="D39" s="72"/>
      <c r="E39" s="72"/>
      <c r="F39" s="72"/>
      <c r="G39" s="72"/>
      <c r="H39" s="73">
        <v>268406</v>
      </c>
      <c r="J39" s="138"/>
    </row>
    <row r="40" spans="1:10" s="95" customFormat="1" ht="15" customHeight="1">
      <c r="A40" s="145"/>
      <c r="B40" s="146"/>
      <c r="C40" s="71" t="s">
        <v>155</v>
      </c>
      <c r="D40" s="75"/>
      <c r="E40" s="72"/>
      <c r="F40" s="72"/>
      <c r="G40" s="72"/>
      <c r="H40" s="73">
        <f>10560</f>
        <v>10560</v>
      </c>
      <c r="J40" s="138"/>
    </row>
    <row r="41" spans="1:10" s="95" customFormat="1" ht="15" customHeight="1">
      <c r="A41" s="145"/>
      <c r="B41" s="146"/>
      <c r="C41" s="71"/>
      <c r="D41" s="72"/>
      <c r="E41" s="72"/>
      <c r="F41" s="72"/>
      <c r="G41" s="72"/>
      <c r="H41" s="74">
        <f>SUM(H34:H40)</f>
        <v>371538</v>
      </c>
    </row>
    <row r="42" spans="1:10" s="95" customFormat="1" ht="15">
      <c r="A42" s="145"/>
      <c r="B42" s="146"/>
      <c r="C42" s="174" t="s">
        <v>159</v>
      </c>
      <c r="D42" s="175"/>
      <c r="E42" s="175"/>
      <c r="F42" s="175"/>
      <c r="G42" s="176"/>
      <c r="H42" s="74"/>
    </row>
    <row r="43" spans="1:10" s="95" customFormat="1" ht="15">
      <c r="A43" s="145"/>
      <c r="B43" s="146"/>
      <c r="C43" s="71" t="s">
        <v>155</v>
      </c>
      <c r="D43" s="75"/>
      <c r="E43" s="75"/>
      <c r="F43" s="75"/>
      <c r="G43" s="75"/>
      <c r="H43" s="135">
        <f>18800+10560</f>
        <v>29360</v>
      </c>
    </row>
    <row r="44" spans="1:10" s="95" customFormat="1" ht="15">
      <c r="A44" s="145"/>
      <c r="B44" s="146"/>
      <c r="C44" s="71" t="s">
        <v>156</v>
      </c>
      <c r="D44" s="75"/>
      <c r="E44" s="75"/>
      <c r="F44" s="75"/>
      <c r="G44" s="75"/>
      <c r="H44" s="139">
        <v>28470</v>
      </c>
    </row>
    <row r="45" spans="1:10" s="95" customFormat="1" ht="14.25">
      <c r="A45" s="147"/>
      <c r="B45" s="148"/>
      <c r="C45" s="71" t="s">
        <v>144</v>
      </c>
      <c r="D45" s="72"/>
      <c r="E45" s="72"/>
      <c r="F45" s="72"/>
      <c r="G45" s="72"/>
      <c r="H45" s="73">
        <f>27617+6103+3299+2506+1398+5164</f>
        <v>46087</v>
      </c>
    </row>
    <row r="46" spans="1:10">
      <c r="A46" s="76"/>
      <c r="B46" s="76"/>
      <c r="C46" s="76"/>
      <c r="D46" s="76"/>
      <c r="E46" s="77"/>
      <c r="F46" s="77"/>
      <c r="G46" s="77"/>
      <c r="H46" s="77"/>
      <c r="I46" s="77"/>
      <c r="J46" s="77"/>
    </row>
    <row r="47" spans="1:10" ht="42.75" customHeight="1">
      <c r="A47" s="158" t="s">
        <v>174</v>
      </c>
      <c r="B47" s="158"/>
      <c r="C47" s="158"/>
      <c r="D47" s="158"/>
      <c r="E47" s="158"/>
      <c r="F47" s="158"/>
      <c r="G47" s="158"/>
      <c r="H47" s="158"/>
      <c r="I47" s="54"/>
      <c r="J47" s="54"/>
    </row>
    <row r="48" spans="1:10">
      <c r="A48" s="76"/>
      <c r="B48" s="76"/>
      <c r="C48" s="76"/>
      <c r="D48" s="76"/>
      <c r="E48" s="77"/>
      <c r="F48" s="77"/>
      <c r="G48" s="77"/>
      <c r="H48" s="77"/>
      <c r="I48" s="77"/>
      <c r="J48" s="77"/>
    </row>
    <row r="49" spans="1:23" ht="32.25" customHeight="1">
      <c r="A49" s="159" t="s">
        <v>160</v>
      </c>
      <c r="B49" s="159"/>
      <c r="C49" s="159"/>
      <c r="D49" s="159"/>
      <c r="E49" s="159"/>
      <c r="F49" s="159"/>
      <c r="G49" s="159"/>
      <c r="H49" s="159"/>
      <c r="I49" s="119"/>
      <c r="J49" s="119"/>
    </row>
    <row r="50" spans="1:23" ht="15">
      <c r="A50" s="78"/>
      <c r="B50" s="78"/>
      <c r="C50" s="78"/>
      <c r="D50" s="78"/>
      <c r="E50" s="78"/>
      <c r="F50" s="78"/>
      <c r="G50" s="78"/>
      <c r="H50" s="86" t="s">
        <v>119</v>
      </c>
      <c r="J50" s="78"/>
    </row>
    <row r="51" spans="1:23" ht="15.75">
      <c r="A51" s="155" t="s">
        <v>44</v>
      </c>
      <c r="B51" s="156"/>
      <c r="C51" s="155" t="s">
        <v>158</v>
      </c>
      <c r="D51" s="157"/>
      <c r="E51" s="157"/>
      <c r="F51" s="157"/>
      <c r="G51" s="156"/>
      <c r="H51" s="70" t="s">
        <v>118</v>
      </c>
      <c r="I51" s="78"/>
      <c r="J51" s="78"/>
    </row>
    <row r="52" spans="1:23" ht="15" customHeight="1">
      <c r="A52" s="143" t="s">
        <v>130</v>
      </c>
      <c r="B52" s="144"/>
      <c r="C52" s="149" t="s">
        <v>133</v>
      </c>
      <c r="D52" s="150"/>
      <c r="E52" s="150"/>
      <c r="F52" s="150"/>
      <c r="G52" s="151"/>
      <c r="H52" s="79">
        <f>284+633+517</f>
        <v>1434</v>
      </c>
      <c r="I52" s="78"/>
      <c r="J52" s="78"/>
    </row>
    <row r="53" spans="1:23" ht="15" customHeight="1">
      <c r="A53" s="145"/>
      <c r="B53" s="146"/>
      <c r="C53" s="149" t="s">
        <v>154</v>
      </c>
      <c r="D53" s="150"/>
      <c r="E53" s="150"/>
      <c r="F53" s="150"/>
      <c r="G53" s="151"/>
      <c r="H53" s="79">
        <f>1476+1476</f>
        <v>2952</v>
      </c>
      <c r="I53" s="78"/>
      <c r="J53" s="78"/>
    </row>
    <row r="54" spans="1:23" ht="15" customHeight="1">
      <c r="A54" s="145"/>
      <c r="B54" s="146"/>
      <c r="C54" s="71" t="s">
        <v>98</v>
      </c>
      <c r="D54" s="80"/>
      <c r="E54" s="80"/>
      <c r="F54" s="80"/>
      <c r="G54" s="81"/>
      <c r="H54" s="79">
        <v>14181</v>
      </c>
      <c r="I54" s="78"/>
      <c r="J54" s="78"/>
      <c r="K54" s="78"/>
      <c r="L54" s="78"/>
    </row>
    <row r="55" spans="1:23" ht="15">
      <c r="A55" s="145"/>
      <c r="B55" s="146"/>
      <c r="C55" s="175" t="s">
        <v>159</v>
      </c>
      <c r="D55" s="175"/>
      <c r="E55" s="175"/>
      <c r="F55" s="175"/>
      <c r="G55" s="176"/>
      <c r="H55" s="79"/>
      <c r="I55" s="78"/>
      <c r="J55" s="78"/>
    </row>
    <row r="56" spans="1:23" ht="14.25">
      <c r="A56" s="147"/>
      <c r="B56" s="148"/>
      <c r="C56" s="152" t="s">
        <v>120</v>
      </c>
      <c r="D56" s="153"/>
      <c r="E56" s="153"/>
      <c r="F56" s="153"/>
      <c r="G56" s="154"/>
      <c r="H56" s="82">
        <v>9909.24</v>
      </c>
      <c r="I56" s="77"/>
      <c r="J56" s="77"/>
      <c r="M56" s="134"/>
    </row>
    <row r="57" spans="1:23">
      <c r="A57" s="76"/>
      <c r="B57" s="76"/>
      <c r="C57" s="76"/>
      <c r="D57" s="76"/>
      <c r="E57" s="77"/>
      <c r="F57" s="77"/>
      <c r="G57" s="77"/>
      <c r="H57" s="77"/>
      <c r="I57" s="77"/>
      <c r="J57" s="77"/>
    </row>
    <row r="58" spans="1:23">
      <c r="A58" s="83" t="s">
        <v>47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</row>
    <row r="59" spans="1:23" ht="18" customHeight="1">
      <c r="A59" s="196" t="s">
        <v>43</v>
      </c>
      <c r="B59" s="196"/>
      <c r="C59" s="196"/>
      <c r="D59" s="196"/>
      <c r="E59" s="196"/>
      <c r="F59" s="196"/>
      <c r="G59" s="196"/>
      <c r="H59" s="196"/>
      <c r="I59" s="84"/>
      <c r="J59" s="84"/>
    </row>
    <row r="60" spans="1:23" ht="12" customHeight="1">
      <c r="A60" s="84"/>
      <c r="B60" s="84"/>
      <c r="C60" s="84"/>
      <c r="D60" s="84"/>
      <c r="E60" s="84"/>
      <c r="F60" s="84"/>
      <c r="G60" s="84"/>
      <c r="H60" s="84"/>
      <c r="I60" s="84"/>
      <c r="J60" s="84"/>
    </row>
    <row r="61" spans="1:23" ht="15.75">
      <c r="A61" s="180" t="s">
        <v>41</v>
      </c>
      <c r="B61" s="180"/>
      <c r="C61" s="180"/>
      <c r="D61" s="180"/>
      <c r="E61" s="180"/>
      <c r="F61" s="180"/>
      <c r="G61" s="180"/>
      <c r="H61" s="180"/>
      <c r="I61" s="114"/>
      <c r="J61" s="114"/>
    </row>
    <row r="62" spans="1:23" ht="15.75">
      <c r="A62" s="85"/>
      <c r="B62" s="85"/>
      <c r="C62" s="85"/>
      <c r="D62" s="85"/>
      <c r="E62" s="85"/>
      <c r="F62" s="85"/>
      <c r="G62" s="85"/>
      <c r="H62" s="86" t="s">
        <v>123</v>
      </c>
      <c r="J62" s="85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</row>
    <row r="63" spans="1:23" ht="15.75">
      <c r="A63" s="200" t="s">
        <v>42</v>
      </c>
      <c r="B63" s="200"/>
      <c r="C63" s="200"/>
      <c r="D63" s="200"/>
      <c r="E63" s="200"/>
      <c r="F63" s="200"/>
      <c r="G63" s="201"/>
      <c r="H63" s="87">
        <f>SUM(H72:H85)+H65+H71</f>
        <v>1991976.8598875364</v>
      </c>
      <c r="I63" s="120"/>
      <c r="J63" s="120"/>
    </row>
    <row r="64" spans="1:23" ht="15">
      <c r="A64" s="88" t="s">
        <v>31</v>
      </c>
      <c r="B64" s="161" t="s">
        <v>32</v>
      </c>
      <c r="C64" s="162"/>
      <c r="D64" s="162"/>
      <c r="E64" s="162"/>
      <c r="F64" s="162"/>
      <c r="G64" s="163"/>
      <c r="H64" s="89" t="s">
        <v>33</v>
      </c>
      <c r="I64" s="96"/>
      <c r="L64" s="83"/>
      <c r="M64" s="83"/>
      <c r="N64" s="83"/>
      <c r="O64" s="83"/>
      <c r="P64" s="83"/>
      <c r="Q64" s="83"/>
      <c r="R64" s="83"/>
    </row>
    <row r="65" spans="1:18" ht="15.75">
      <c r="A65" s="90" t="s">
        <v>34</v>
      </c>
      <c r="B65" s="71" t="s">
        <v>35</v>
      </c>
      <c r="C65" s="72"/>
      <c r="D65" s="72"/>
      <c r="E65" s="72"/>
      <c r="F65" s="72"/>
      <c r="G65" s="72"/>
      <c r="H65" s="91">
        <f>SUM(H66:H70)</f>
        <v>78812.594503579501</v>
      </c>
      <c r="I65" s="60"/>
      <c r="K65" s="121">
        <f>Основное!$C$16*Основное!K35</f>
        <v>0</v>
      </c>
      <c r="L65" s="83"/>
      <c r="M65" s="83"/>
      <c r="N65" s="83"/>
      <c r="O65" s="83"/>
      <c r="P65" s="83"/>
      <c r="Q65" s="83"/>
      <c r="R65" s="83"/>
    </row>
    <row r="66" spans="1:18" ht="15">
      <c r="A66" s="90"/>
      <c r="B66" s="71" t="s">
        <v>132</v>
      </c>
      <c r="C66" s="72"/>
      <c r="D66" s="72"/>
      <c r="E66" s="72"/>
      <c r="F66" s="72"/>
      <c r="G66" s="72"/>
      <c r="H66" s="82">
        <f>269+87+171</f>
        <v>527</v>
      </c>
      <c r="I66" s="60"/>
      <c r="L66" s="83"/>
      <c r="M66" s="83"/>
      <c r="N66" s="83"/>
      <c r="O66" s="83"/>
      <c r="P66" s="83"/>
      <c r="Q66" s="83"/>
      <c r="R66" s="83"/>
    </row>
    <row r="67" spans="1:18" ht="15">
      <c r="A67" s="90"/>
      <c r="B67" s="149" t="s">
        <v>153</v>
      </c>
      <c r="C67" s="150"/>
      <c r="D67" s="150"/>
      <c r="E67" s="150"/>
      <c r="F67" s="150"/>
      <c r="G67" s="151"/>
      <c r="H67" s="82">
        <f>7266+1500+6080+1500</f>
        <v>16346</v>
      </c>
      <c r="I67" s="60"/>
      <c r="L67" s="83"/>
      <c r="M67" s="83"/>
      <c r="N67" s="83"/>
      <c r="O67" s="83"/>
      <c r="P67" s="83"/>
      <c r="Q67" s="83"/>
      <c r="R67" s="83"/>
    </row>
    <row r="68" spans="1:18" ht="15.75" customHeight="1">
      <c r="A68" s="90"/>
      <c r="B68" s="71" t="s">
        <v>137</v>
      </c>
      <c r="C68" s="140"/>
      <c r="D68" s="140"/>
      <c r="E68" s="140"/>
      <c r="F68" s="140"/>
      <c r="G68" s="140"/>
      <c r="H68" s="82">
        <f>4075+2785</f>
        <v>6860</v>
      </c>
      <c r="I68" s="60"/>
      <c r="L68" s="83"/>
      <c r="M68" s="83"/>
      <c r="N68" s="83"/>
      <c r="O68" s="83"/>
      <c r="P68" s="83"/>
      <c r="Q68" s="83"/>
      <c r="R68" s="83"/>
    </row>
    <row r="69" spans="1:18" ht="15">
      <c r="A69" s="90"/>
      <c r="B69" s="71" t="s">
        <v>134</v>
      </c>
      <c r="C69" s="72"/>
      <c r="D69" s="72"/>
      <c r="E69" s="72"/>
      <c r="F69" s="72"/>
      <c r="G69" s="72"/>
      <c r="H69" s="82">
        <f>135+220+257</f>
        <v>612</v>
      </c>
      <c r="I69" s="60"/>
      <c r="L69" s="83"/>
      <c r="M69" s="83"/>
      <c r="N69" s="83"/>
      <c r="O69" s="83"/>
      <c r="P69" s="83"/>
      <c r="Q69" s="83"/>
      <c r="R69" s="83"/>
    </row>
    <row r="70" spans="1:18" ht="48" customHeight="1">
      <c r="A70" s="90"/>
      <c r="B70" s="165" t="s">
        <v>24</v>
      </c>
      <c r="C70" s="166"/>
      <c r="D70" s="166"/>
      <c r="E70" s="166"/>
      <c r="F70" s="166"/>
      <c r="G70" s="166"/>
      <c r="H70" s="82">
        <f>Основное!C16*Основное!H35</f>
        <v>54467.594503579501</v>
      </c>
      <c r="I70" s="60"/>
      <c r="L70" s="83"/>
      <c r="M70" s="83"/>
      <c r="N70" s="83"/>
      <c r="O70" s="83"/>
      <c r="P70" s="83"/>
      <c r="Q70" s="83"/>
      <c r="R70" s="83"/>
    </row>
    <row r="71" spans="1:18" ht="15">
      <c r="A71" s="90" t="s">
        <v>36</v>
      </c>
      <c r="B71" s="71" t="s">
        <v>103</v>
      </c>
      <c r="C71" s="72"/>
      <c r="D71" s="72"/>
      <c r="E71" s="72"/>
      <c r="F71" s="72"/>
      <c r="G71" s="72"/>
      <c r="H71" s="82">
        <f>H35+H38+H39+H40+Основное!$C$16*Основное!H37</f>
        <v>345203.78163925704</v>
      </c>
      <c r="I71" s="60"/>
      <c r="L71" s="83"/>
      <c r="M71" s="83"/>
      <c r="N71" s="83"/>
      <c r="O71" s="83"/>
      <c r="P71" s="83"/>
      <c r="Q71" s="83"/>
      <c r="R71" s="83"/>
    </row>
    <row r="72" spans="1:18" ht="15">
      <c r="A72" s="90" t="s">
        <v>6</v>
      </c>
      <c r="B72" s="71" t="s">
        <v>19</v>
      </c>
      <c r="C72" s="72"/>
      <c r="D72" s="72"/>
      <c r="E72" s="72"/>
      <c r="F72" s="72"/>
      <c r="G72" s="72"/>
      <c r="H72" s="82">
        <f>Основное!$C$16*Основное!H36</f>
        <v>10914.575158473335</v>
      </c>
      <c r="I72" s="60"/>
      <c r="L72" s="83"/>
      <c r="M72" s="83"/>
      <c r="N72" s="83"/>
      <c r="O72" s="83"/>
      <c r="P72" s="83"/>
      <c r="Q72" s="83"/>
      <c r="R72" s="83"/>
    </row>
    <row r="73" spans="1:18" ht="15">
      <c r="A73" s="90" t="s">
        <v>7</v>
      </c>
      <c r="B73" s="71" t="s">
        <v>37</v>
      </c>
      <c r="C73" s="72"/>
      <c r="D73" s="72"/>
      <c r="E73" s="72"/>
      <c r="F73" s="72"/>
      <c r="G73" s="72"/>
      <c r="H73" s="82">
        <f>Основное!$C$16*Основное!H38</f>
        <v>3973.8849500753577</v>
      </c>
      <c r="I73" s="60"/>
    </row>
    <row r="74" spans="1:18" ht="15">
      <c r="A74" s="90" t="s">
        <v>8</v>
      </c>
      <c r="B74" s="71" t="s">
        <v>22</v>
      </c>
      <c r="C74" s="72"/>
      <c r="D74" s="72"/>
      <c r="E74" s="72"/>
      <c r="F74" s="72"/>
      <c r="G74" s="72"/>
      <c r="H74" s="82">
        <f>Основное!$C$16*Основное!H39</f>
        <v>14180.729070063502</v>
      </c>
      <c r="I74" s="60"/>
    </row>
    <row r="75" spans="1:18" ht="15">
      <c r="A75" s="90" t="s">
        <v>9</v>
      </c>
      <c r="B75" s="71" t="s">
        <v>4</v>
      </c>
      <c r="C75" s="72"/>
      <c r="D75" s="72"/>
      <c r="E75" s="72"/>
      <c r="F75" s="72"/>
      <c r="G75" s="72"/>
      <c r="H75" s="82">
        <f>Основное!$C$16*Основное!H40</f>
        <v>120158.95552495678</v>
      </c>
      <c r="I75" s="60"/>
    </row>
    <row r="76" spans="1:18" ht="15">
      <c r="A76" s="90" t="s">
        <v>10</v>
      </c>
      <c r="B76" s="71" t="s">
        <v>5</v>
      </c>
      <c r="C76" s="72"/>
      <c r="D76" s="72"/>
      <c r="E76" s="72"/>
      <c r="F76" s="72"/>
      <c r="G76" s="72"/>
      <c r="H76" s="82">
        <f>Основное!$C$16*Основное!H41</f>
        <v>6332.8433441198631</v>
      </c>
      <c r="I76" s="60"/>
    </row>
    <row r="77" spans="1:18" ht="15">
      <c r="A77" s="90" t="s">
        <v>11</v>
      </c>
      <c r="B77" s="71" t="s">
        <v>38</v>
      </c>
      <c r="C77" s="72"/>
      <c r="D77" s="72"/>
      <c r="E77" s="72"/>
      <c r="F77" s="72"/>
      <c r="G77" s="72"/>
      <c r="H77" s="82">
        <f>Основное!$C$16*Основное!H42</f>
        <v>119506.28278068066</v>
      </c>
      <c r="I77" s="60"/>
    </row>
    <row r="78" spans="1:18" ht="15">
      <c r="A78" s="90" t="s">
        <v>12</v>
      </c>
      <c r="B78" s="71" t="s">
        <v>99</v>
      </c>
      <c r="C78" s="72"/>
      <c r="D78" s="72"/>
      <c r="E78" s="72"/>
      <c r="F78" s="72"/>
      <c r="G78" s="72"/>
      <c r="H78" s="82">
        <f>Основное!$C$16*Основное!H43</f>
        <v>292725.83443797374</v>
      </c>
      <c r="I78" s="60"/>
    </row>
    <row r="79" spans="1:18" ht="15">
      <c r="A79" s="90" t="s">
        <v>13</v>
      </c>
      <c r="B79" s="71" t="s">
        <v>104</v>
      </c>
      <c r="C79" s="72"/>
      <c r="D79" s="72"/>
      <c r="E79" s="72"/>
      <c r="F79" s="72"/>
      <c r="G79" s="72"/>
      <c r="H79" s="82">
        <f>Основное!$C$16*Основное!H44</f>
        <v>31093.955662692824</v>
      </c>
      <c r="I79" s="60"/>
    </row>
    <row r="80" spans="1:18" ht="15">
      <c r="A80" s="90" t="s">
        <v>14</v>
      </c>
      <c r="B80" s="71" t="s">
        <v>97</v>
      </c>
      <c r="C80" s="72"/>
      <c r="D80" s="72"/>
      <c r="E80" s="72"/>
      <c r="F80" s="72"/>
      <c r="G80" s="72"/>
      <c r="H80" s="82">
        <f>Основное!$C$16*Основное!H45</f>
        <v>40127.426728730774</v>
      </c>
      <c r="I80" s="60"/>
    </row>
    <row r="81" spans="1:16" ht="15">
      <c r="A81" s="90" t="s">
        <v>15</v>
      </c>
      <c r="B81" s="71" t="s">
        <v>102</v>
      </c>
      <c r="C81" s="72"/>
      <c r="D81" s="72"/>
      <c r="E81" s="72"/>
      <c r="F81" s="72"/>
      <c r="G81" s="72"/>
      <c r="H81" s="82">
        <f>Основное!$C$16*Основное!H46</f>
        <v>15432.884545899085</v>
      </c>
      <c r="I81" s="60"/>
    </row>
    <row r="82" spans="1:16" ht="15">
      <c r="A82" s="90" t="s">
        <v>16</v>
      </c>
      <c r="B82" s="71" t="s">
        <v>39</v>
      </c>
      <c r="C82" s="72"/>
      <c r="D82" s="72"/>
      <c r="E82" s="72"/>
      <c r="F82" s="72"/>
      <c r="G82" s="72"/>
      <c r="H82" s="82">
        <f>Основное!$C$16*Основное!H47</f>
        <v>720753.81458342564</v>
      </c>
      <c r="I82" s="60"/>
    </row>
    <row r="83" spans="1:16" ht="15">
      <c r="A83" s="90" t="s">
        <v>17</v>
      </c>
      <c r="B83" s="71" t="s">
        <v>96</v>
      </c>
      <c r="C83" s="72"/>
      <c r="D83" s="72"/>
      <c r="E83" s="72"/>
      <c r="F83" s="72"/>
      <c r="G83" s="72"/>
      <c r="H83" s="82">
        <f>Основное!$C$16*Основное!H48</f>
        <v>145592.27054585196</v>
      </c>
      <c r="I83" s="60"/>
    </row>
    <row r="84" spans="1:16" ht="15">
      <c r="A84" s="90" t="s">
        <v>18</v>
      </c>
      <c r="B84" s="71" t="s">
        <v>91</v>
      </c>
      <c r="C84" s="72"/>
      <c r="D84" s="72"/>
      <c r="E84" s="72"/>
      <c r="F84" s="72"/>
      <c r="G84" s="72"/>
      <c r="H84" s="82">
        <f>Основное!$C$16*Основное!H49</f>
        <v>21090.490271066978</v>
      </c>
      <c r="I84" s="60"/>
    </row>
    <row r="85" spans="1:16" ht="15">
      <c r="A85" s="90" t="s">
        <v>21</v>
      </c>
      <c r="B85" s="71" t="s">
        <v>25</v>
      </c>
      <c r="C85" s="72"/>
      <c r="D85" s="72"/>
      <c r="E85" s="72"/>
      <c r="F85" s="72"/>
      <c r="G85" s="72"/>
      <c r="H85" s="82">
        <f>Основное!$C$16*Основное!H50</f>
        <v>26076.536140689408</v>
      </c>
      <c r="I85" s="60"/>
    </row>
    <row r="86" spans="1:16">
      <c r="A86" s="92"/>
      <c r="B86" s="92"/>
      <c r="C86" s="92"/>
      <c r="D86" s="92"/>
      <c r="E86" s="92"/>
      <c r="F86" s="92"/>
      <c r="G86" s="92"/>
      <c r="H86" s="93"/>
      <c r="I86" s="122"/>
      <c r="J86" s="122"/>
    </row>
    <row r="87" spans="1:16" s="95" customFormat="1" ht="26.25" customHeight="1">
      <c r="A87" s="197" t="s">
        <v>149</v>
      </c>
      <c r="B87" s="197"/>
      <c r="C87" s="197"/>
      <c r="D87" s="197"/>
      <c r="E87" s="197"/>
      <c r="F87" s="197"/>
      <c r="G87" s="197"/>
      <c r="H87" s="197"/>
      <c r="I87" s="123"/>
      <c r="J87" s="123"/>
    </row>
    <row r="88" spans="1:16" s="95" customFormat="1">
      <c r="A88" s="94"/>
      <c r="B88" s="164"/>
      <c r="C88" s="164"/>
      <c r="D88" s="164"/>
      <c r="E88" s="164"/>
      <c r="F88" s="164"/>
      <c r="G88" s="164"/>
      <c r="H88" s="164"/>
      <c r="I88" s="99"/>
      <c r="J88" s="99"/>
    </row>
    <row r="89" spans="1:16" s="95" customFormat="1" ht="15.75">
      <c r="A89" s="192" t="s">
        <v>150</v>
      </c>
      <c r="B89" s="192"/>
      <c r="C89" s="192"/>
      <c r="D89" s="192"/>
      <c r="E89" s="192"/>
      <c r="F89" s="192"/>
      <c r="G89" s="94"/>
      <c r="I89" s="94"/>
      <c r="J89" s="94"/>
    </row>
    <row r="90" spans="1:16" s="95" customFormat="1" ht="15">
      <c r="A90" s="96"/>
      <c r="B90" s="96"/>
      <c r="C90" s="96"/>
      <c r="D90" s="96"/>
      <c r="F90" s="98" t="s">
        <v>121</v>
      </c>
      <c r="H90" s="99"/>
      <c r="I90" s="99"/>
      <c r="J90" s="99"/>
    </row>
    <row r="91" spans="1:16" s="95" customFormat="1" ht="34.5" customHeight="1">
      <c r="A91" s="105" t="s">
        <v>135</v>
      </c>
      <c r="B91" s="100" t="s">
        <v>141</v>
      </c>
      <c r="C91" s="100" t="s">
        <v>146</v>
      </c>
      <c r="D91" s="101" t="s">
        <v>122</v>
      </c>
      <c r="E91" s="133" t="s">
        <v>142</v>
      </c>
      <c r="F91" s="133" t="s">
        <v>145</v>
      </c>
      <c r="G91" s="102" t="s">
        <v>136</v>
      </c>
      <c r="H91" s="103"/>
      <c r="I91" s="104"/>
      <c r="J91" s="97"/>
      <c r="K91" s="99"/>
      <c r="L91" s="99"/>
      <c r="M91" s="99"/>
    </row>
    <row r="92" spans="1:16" s="95" customFormat="1" ht="15">
      <c r="A92" s="105">
        <v>2551.8000000000002</v>
      </c>
      <c r="B92" s="105">
        <v>10800</v>
      </c>
      <c r="C92" s="105">
        <v>10800</v>
      </c>
      <c r="D92" s="106">
        <v>12000</v>
      </c>
      <c r="E92" s="106">
        <v>3000</v>
      </c>
      <c r="F92" s="106">
        <v>6000</v>
      </c>
      <c r="G92" s="106">
        <f>SUM(A92:F92)</f>
        <v>45151.8</v>
      </c>
      <c r="H92" s="107"/>
      <c r="I92" s="108"/>
      <c r="J92" s="99"/>
      <c r="K92" s="99"/>
    </row>
    <row r="93" spans="1:16" s="95" customFormat="1" ht="15">
      <c r="A93" s="141"/>
      <c r="B93" s="109"/>
      <c r="C93" s="110"/>
      <c r="D93" s="110"/>
      <c r="E93" s="110"/>
      <c r="F93" s="110"/>
      <c r="G93" s="97"/>
      <c r="H93" s="99"/>
      <c r="I93" s="99"/>
      <c r="J93" s="99"/>
    </row>
    <row r="94" spans="1:16" s="95" customFormat="1" ht="90" customHeight="1">
      <c r="A94" s="198" t="s">
        <v>166</v>
      </c>
      <c r="B94" s="198"/>
      <c r="C94" s="198"/>
      <c r="D94" s="198"/>
      <c r="E94" s="198"/>
      <c r="F94" s="198"/>
      <c r="G94" s="198"/>
      <c r="H94" s="198"/>
      <c r="I94" s="124"/>
      <c r="J94" s="124"/>
      <c r="K94" s="124"/>
      <c r="L94" s="124"/>
      <c r="M94" s="124"/>
    </row>
    <row r="95" spans="1:16" ht="65.25" customHeight="1">
      <c r="A95" s="199" t="s">
        <v>168</v>
      </c>
      <c r="B95" s="199"/>
      <c r="C95" s="199"/>
      <c r="D95" s="199"/>
      <c r="E95" s="199"/>
      <c r="F95" s="199"/>
      <c r="G95" s="199"/>
      <c r="H95" s="199"/>
      <c r="I95" s="125"/>
      <c r="J95" s="125"/>
      <c r="K95" s="125"/>
      <c r="L95" s="125"/>
      <c r="M95" s="125"/>
      <c r="N95" s="125"/>
      <c r="O95" s="125"/>
      <c r="P95" s="125"/>
    </row>
    <row r="96" spans="1:16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</row>
    <row r="97" spans="1:16" ht="15">
      <c r="A97" s="160" t="s">
        <v>167</v>
      </c>
      <c r="B97" s="160"/>
      <c r="C97" s="160"/>
      <c r="D97" s="160"/>
      <c r="E97" s="160"/>
      <c r="F97" s="160"/>
      <c r="G97" s="160"/>
      <c r="H97" s="160"/>
      <c r="I97" s="126"/>
      <c r="J97" s="126"/>
      <c r="K97" s="127"/>
      <c r="L97" s="127"/>
      <c r="M97" s="127"/>
      <c r="N97" s="127"/>
      <c r="O97" s="127"/>
      <c r="P97" s="127"/>
    </row>
    <row r="98" spans="1:16" ht="15">
      <c r="A98" s="160" t="s">
        <v>107</v>
      </c>
      <c r="B98" s="160"/>
      <c r="C98" s="160"/>
      <c r="D98" s="160"/>
      <c r="E98" s="160"/>
      <c r="F98" s="160"/>
      <c r="G98" s="160"/>
      <c r="H98" s="160"/>
      <c r="I98" s="126"/>
      <c r="J98" s="126"/>
      <c r="K98" s="127"/>
      <c r="L98" s="127"/>
      <c r="M98" s="127"/>
      <c r="N98" s="127"/>
      <c r="O98" s="127"/>
      <c r="P98" s="127"/>
    </row>
    <row r="99" spans="1:16" ht="14.25">
      <c r="A99" s="193" t="s">
        <v>108</v>
      </c>
      <c r="B99" s="193"/>
      <c r="C99" s="193"/>
      <c r="D99" s="193"/>
      <c r="E99" s="193"/>
      <c r="F99" s="193"/>
      <c r="G99" s="193"/>
      <c r="H99" s="193"/>
      <c r="I99" s="128"/>
      <c r="J99" s="128"/>
      <c r="K99" s="128"/>
      <c r="L99" s="128"/>
      <c r="M99" s="128"/>
      <c r="N99" s="128"/>
      <c r="O99" s="128"/>
      <c r="P99" s="128"/>
    </row>
    <row r="100" spans="1:16" ht="15">
      <c r="A100" s="194" t="s">
        <v>26</v>
      </c>
      <c r="B100" s="194"/>
      <c r="C100" s="194"/>
      <c r="D100" s="194"/>
      <c r="E100" s="194"/>
      <c r="F100" s="194"/>
      <c r="G100" s="194"/>
      <c r="H100" s="194"/>
      <c r="I100" s="129"/>
      <c r="J100" s="129"/>
      <c r="K100" s="130"/>
      <c r="L100" s="130"/>
      <c r="M100" s="130"/>
      <c r="N100" s="130"/>
      <c r="O100" s="130"/>
      <c r="P100" s="130"/>
    </row>
    <row r="101" spans="1:16" ht="15">
      <c r="A101" s="195" t="s">
        <v>27</v>
      </c>
      <c r="B101" s="195"/>
      <c r="C101" s="195"/>
      <c r="D101" s="195"/>
      <c r="E101" s="195"/>
      <c r="F101" s="195"/>
      <c r="G101" s="195"/>
      <c r="H101" s="195"/>
      <c r="I101" s="131"/>
      <c r="J101" s="131"/>
      <c r="K101" s="132"/>
      <c r="L101" s="132"/>
      <c r="M101" s="132"/>
      <c r="N101" s="132"/>
      <c r="O101" s="132"/>
      <c r="P101" s="132"/>
    </row>
  </sheetData>
  <sheetProtection password="CC5F" sheet="1" objects="1" scenarios="1" selectLockedCells="1" selectUnlockedCells="1"/>
  <mergeCells count="50">
    <mergeCell ref="A99:H99"/>
    <mergeCell ref="A100:H100"/>
    <mergeCell ref="A101:H101"/>
    <mergeCell ref="A59:H59"/>
    <mergeCell ref="A61:H61"/>
    <mergeCell ref="A87:H87"/>
    <mergeCell ref="A89:F89"/>
    <mergeCell ref="A94:H94"/>
    <mergeCell ref="A95:H95"/>
    <mergeCell ref="A63:G63"/>
    <mergeCell ref="L62:W62"/>
    <mergeCell ref="B20:F20"/>
    <mergeCell ref="A21:B23"/>
    <mergeCell ref="C21:C23"/>
    <mergeCell ref="C55:G55"/>
    <mergeCell ref="C53:G53"/>
    <mergeCell ref="D21:D23"/>
    <mergeCell ref="E21:E23"/>
    <mergeCell ref="A31:H31"/>
    <mergeCell ref="A34:B45"/>
    <mergeCell ref="K15:V15"/>
    <mergeCell ref="A1:H1"/>
    <mergeCell ref="A2:H2"/>
    <mergeCell ref="A3:H3"/>
    <mergeCell ref="A19:H19"/>
    <mergeCell ref="A28:H28"/>
    <mergeCell ref="A17:H17"/>
    <mergeCell ref="E5:H7"/>
    <mergeCell ref="F21:F23"/>
    <mergeCell ref="G21:G23"/>
    <mergeCell ref="E32:F32"/>
    <mergeCell ref="H21:H23"/>
    <mergeCell ref="C32:D32"/>
    <mergeCell ref="A24:B24"/>
    <mergeCell ref="C42:G42"/>
    <mergeCell ref="A33:B33"/>
    <mergeCell ref="C33:G33"/>
    <mergeCell ref="A98:H98"/>
    <mergeCell ref="B64:G64"/>
    <mergeCell ref="B88:H88"/>
    <mergeCell ref="B67:G67"/>
    <mergeCell ref="B70:G70"/>
    <mergeCell ref="A97:H97"/>
    <mergeCell ref="A52:B56"/>
    <mergeCell ref="C52:G52"/>
    <mergeCell ref="C56:G56"/>
    <mergeCell ref="A51:B51"/>
    <mergeCell ref="C51:G51"/>
    <mergeCell ref="A47:H47"/>
    <mergeCell ref="A49:H49"/>
  </mergeCells>
  <phoneticPr fontId="5" type="noConversion"/>
  <hyperlinks>
    <hyperlink ref="B64" r:id="rId1" display="blgorod@rambler.ru,"/>
    <hyperlink ref="B63" r:id="rId2" display="blgorod@rambler.ru,"/>
    <hyperlink ref="A99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6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Садовая 8</vt:lpstr>
      <vt:lpstr>Лист1</vt:lpstr>
      <vt:lpstr>Лист2</vt:lpstr>
      <vt:lpstr>Основное!Область_печати</vt:lpstr>
      <vt:lpstr>'Садовая 8'!Область_печати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2019-04-01T04:39:54Z</dcterms:modified>
</cp:coreProperties>
</file>