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E85" i="3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0"/>
  <c r="K59"/>
  <c r="H59"/>
  <c r="H57"/>
  <c r="H49"/>
  <c r="H48"/>
  <c r="H40"/>
  <c r="H39"/>
  <c r="H38"/>
  <c r="H41"/>
  <c r="H36"/>
  <c r="G24"/>
  <c r="H24"/>
  <c r="F24"/>
</calcChain>
</file>

<file path=xl/sharedStrings.xml><?xml version="1.0" encoding="utf-8"?>
<sst xmlns="http://schemas.openxmlformats.org/spreadsheetml/2006/main" count="119" uniqueCount="115">
  <si>
    <t>Отчет ООО "Аргумент"</t>
  </si>
  <si>
    <t xml:space="preserve">за период: 2020 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</si>
  <si>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</si>
  <si>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</si>
  <si>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</si>
  <si>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</si>
  <si>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</si>
  <si>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</si>
  <si>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</si>
  <si>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</si>
  <si>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</si>
  <si>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</si>
  <si>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</si>
  <si>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</si>
  <si>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</si>
  <si>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</si>
  <si>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</si>
  <si>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</si>
  <si>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</si>
  <si>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</si>
  <si>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</si>
  <si>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</si>
  <si>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</si>
  <si>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</si>
  <si>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</si>
  <si>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</si>
  <si>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</si>
  <si>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</si>
  <si>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</si>
  <si>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</si>
  <si>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</si>
  <si>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</si>
  <si>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</si>
  <si>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</si>
  <si>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</si>
  <si>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</si>
  <si>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</si>
  <si>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</si>
  <si>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</si>
  <si>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</si>
  <si>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</si>
  <si>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</si>
  <si>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</si>
  <si>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</si>
  <si>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</si>
  <si>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</si>
  <si>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</si>
  <si>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</si>
  <si>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</si>
  <si>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</si>
  <si>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</si>
  <si>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</si>
  <si>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</si>
  <si>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</si>
  <si>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</si>
  <si>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</si>
  <si>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</si>
  <si>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</si>
  <si>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</si>
  <si>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</si>
  <si>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</si>
  <si>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</si>
  <si>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</si>
  <si>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</si>
  <si>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</si>
  <si>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</si>
  <si>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</si>
  <si>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</si>
  <si>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</si>
  <si>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</si>
  <si>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</si>
  <si>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</si>
  <si>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</si>
  <si>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</si>
  <si>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Нэт Бай Нэт Холдинг</t>
  </si>
  <si>
    <t>ИП Шишкин</t>
  </si>
  <si>
    <t>Замена электрооборудования (эл.лампы)</t>
  </si>
  <si>
    <t>Услуги ЕИРКЦ  3,2%</t>
  </si>
  <si>
    <t>Аренда помещений под ЖЭУ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</si>
  <si>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</si>
  <si>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 xml:space="preserve"> об исполнении договора управления жилым домом №20 по ул.Садовая</t>
  </si>
  <si>
    <t xml:space="preserve">Адрес дома - Садовая 20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</si>
  <si>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18,95 руб/м², </t>
    </r>
  </si>
  <si>
    <t>Общая площадь дома - 11264,30 кв. м</t>
  </si>
  <si>
    <t>Общая площадь квартир - 8664,9 кв.м.</t>
  </si>
  <si>
    <t>Количество этажей - 16</t>
  </si>
  <si>
    <t>Количество подъездов - 2</t>
  </si>
  <si>
    <t>Количество квартир - 128</t>
  </si>
  <si>
    <t>13,84 руб/м²</t>
  </si>
  <si>
    <t>Площадь подъезда - 1399,8 кв. м</t>
  </si>
  <si>
    <t>2,12 руб/м²</t>
  </si>
  <si>
    <t>Площадь подвала - 684,7 кв. м</t>
  </si>
  <si>
    <t>Площадь кровли - 891,2 кв. м</t>
  </si>
  <si>
    <t>Площадь газона - 121 кв. м</t>
  </si>
  <si>
    <t>В таблице №1 приведено движение денежных средств по статье содержание и текущий ремонт  по лицевому счету дома №20 по ул.Садовая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</si>
  <si>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332791 руб. </t>
  </si>
  <si>
    <r>
      <t xml:space="preserve">Задолженность населения за жку на 31.12.2020г. составляет 275793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</si>
  <si>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2020 году были произведены следующие виды работ по текущему ремонту   (Таблица №2). </t>
  </si>
  <si>
    <t xml:space="preserve"> (Таблица №2). </t>
  </si>
  <si>
    <t>Установка извещателя</t>
  </si>
  <si>
    <t>Замена автом. выключателя</t>
  </si>
  <si>
    <t>ул.Садовая д.20</t>
  </si>
  <si>
    <t>Смена внутр трубопроводов из стальных труб,полиэтил.канал.труб</t>
  </si>
  <si>
    <t>Ремонт кровли из металлочерепицы ИП Нестеров, ИП Ковалева Е.Н.</t>
  </si>
  <si>
    <t>Ремонт общестроительный (уст-ка урны, мусорного контейнера и т.д.)</t>
  </si>
  <si>
    <t>В ходе плановых осмотров, а также на основании обращений собственников помещений жилого дома №20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</si>
  <si>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</si>
  <si>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Ремонт общестроительный (смена дверн. приборов,линолеума, стекол, уст-ка табличек, ремонт мус. контейноров и т.д.)</t>
  </si>
  <si>
    <t>Нормативная численность обслуживающего персонала  - 3,2 чел</t>
  </si>
  <si>
    <t>Сервисно-техническое обслуживание общедомовых приборов учёта</t>
  </si>
  <si>
    <t>Обслуживание системы пожарной сигнализации и дымоудаления</t>
  </si>
  <si>
    <t>16</t>
  </si>
  <si>
    <t>17</t>
  </si>
  <si>
    <t>Рентабельность 3%</t>
  </si>
  <si>
    <t>Доходы полученные от размещения рекламы и предоставления места под аренду в многоквартирном доме №20 по ул.Садовая представлены в таблице №5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</si>
</sst>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58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6" fillId="3" borderId="0" xfId="2" applyFont="1" applyFill="1" applyAlignment="1">
      <alignment horizontal="left" wrapText="1"/>
    </xf>
    <xf numFmtId="0" fontId="13" fillId="2" borderId="0" xfId="2" applyFont="1" applyFill="1" applyBorder="1" applyAlignment="1"/>
    <xf numFmtId="0" fontId="21" fillId="2" borderId="10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right" vertical="center"/>
    </xf>
    <xf numFmtId="2" fontId="21" fillId="2" borderId="3" xfId="2" applyNumberFormat="1" applyFont="1" applyFill="1" applyBorder="1" applyAlignment="1">
      <alignment horizontal="center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/>
    </xf>
    <xf numFmtId="0" fontId="14" fillId="2" borderId="6" xfId="2" applyFont="1" applyFill="1" applyBorder="1" applyAlignment="1">
      <alignment horizontal="left"/>
    </xf>
    <xf numFmtId="0" fontId="14" fillId="2" borderId="7" xfId="2" applyFont="1" applyFill="1" applyBorder="1" applyAlignment="1">
      <alignment horizontal="left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5" fillId="2" borderId="0" xfId="2" applyFont="1" applyFill="1" applyAlignment="1">
      <alignment horizontal="left" wrapText="1"/>
    </xf>
    <xf numFmtId="0" fontId="14" fillId="2" borderId="0" xfId="2" applyFont="1" applyFill="1">
      <alignment horizontal="left"/>
    </xf>
    <xf numFmtId="0" fontId="16" fillId="0" borderId="8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3" fillId="2" borderId="0" xfId="2" applyFont="1" applyFill="1" applyAlignment="1">
      <alignment horizontal="center" wrapText="1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1" fillId="2" borderId="0" xfId="2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3">
          <cell r="C23">
            <v>8664.9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>
        <row r="6">
          <cell r="H6">
            <v>8664.9</v>
          </cell>
          <cell r="J6">
            <v>3128.0288999999998</v>
          </cell>
        </row>
        <row r="17">
          <cell r="J17">
            <v>15.209558332163416</v>
          </cell>
        </row>
        <row r="18">
          <cell r="J18">
            <v>6.7387336796293695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4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5703125" style="59" customWidth="1"/>
    <col min="2" max="2" width="12.140625" style="59" customWidth="1"/>
    <col min="3" max="3" width="16" style="59" customWidth="1"/>
    <col min="4" max="4" width="12.85546875" style="59" customWidth="1"/>
    <col min="5" max="5" width="16" style="59" customWidth="1"/>
    <col min="6" max="6" width="16.42578125" style="59" customWidth="1"/>
    <col min="7" max="7" width="13.42578125" style="59" customWidth="1"/>
    <col min="8" max="8" width="14.140625" style="59" bestFit="1" customWidth="1"/>
    <col min="9" max="9" width="9.140625" style="59"/>
    <col min="10" max="10" width="7" style="59" customWidth="1"/>
    <col min="11" max="16384" width="9.140625" style="59"/>
  </cols>
  <sheetData>
    <row r="1" spans="1:16" ht="18">
      <c r="A1" s="122" t="s">
        <v>0</v>
      </c>
      <c r="B1" s="122"/>
      <c r="C1" s="122"/>
      <c r="D1" s="122"/>
      <c r="E1" s="122"/>
      <c r="F1" s="122"/>
      <c r="G1" s="122"/>
      <c r="H1" s="122"/>
      <c r="I1" s="58"/>
      <c r="J1" s="58"/>
      <c r="K1" s="58"/>
      <c r="L1" s="58"/>
      <c r="M1" s="58"/>
      <c r="N1" s="58"/>
      <c r="O1" s="58"/>
      <c r="P1" s="58"/>
    </row>
    <row r="2" spans="1:16" ht="18">
      <c r="A2" s="122" t="s">
        <v>80</v>
      </c>
      <c r="B2" s="122"/>
      <c r="C2" s="122"/>
      <c r="D2" s="122"/>
      <c r="E2" s="122"/>
      <c r="F2" s="122"/>
      <c r="G2" s="122"/>
      <c r="H2" s="122"/>
      <c r="I2" s="58"/>
      <c r="J2" s="58"/>
      <c r="K2" s="58"/>
      <c r="L2" s="58"/>
      <c r="M2" s="58"/>
      <c r="N2" s="58"/>
      <c r="O2" s="58"/>
      <c r="P2" s="58"/>
    </row>
    <row r="3" spans="1:16" ht="18">
      <c r="A3" s="123" t="s">
        <v>1</v>
      </c>
      <c r="B3" s="123"/>
      <c r="C3" s="123"/>
      <c r="D3" s="123"/>
      <c r="E3" s="123"/>
      <c r="F3" s="123"/>
      <c r="G3" s="123"/>
      <c r="H3" s="123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s="61" customFormat="1" ht="14.25" customHeight="1">
      <c r="A5" s="2" t="s">
        <v>81</v>
      </c>
      <c r="B5" s="2"/>
      <c r="C5" s="2"/>
      <c r="D5" s="2"/>
      <c r="E5" s="124" t="s">
        <v>82</v>
      </c>
      <c r="F5" s="124"/>
      <c r="G5" s="124"/>
      <c r="H5" s="124"/>
      <c r="I5" s="60"/>
      <c r="J5" s="60"/>
      <c r="K5" s="84"/>
      <c r="L5" s="84"/>
      <c r="M5" s="84"/>
      <c r="N5" s="84"/>
      <c r="O5" s="84"/>
    </row>
    <row r="6" spans="1:16" s="61" customFormat="1" ht="14.25">
      <c r="A6" s="2" t="s">
        <v>2</v>
      </c>
      <c r="B6" s="2"/>
      <c r="C6" s="2"/>
      <c r="D6" s="2"/>
      <c r="E6" s="124"/>
      <c r="F6" s="124"/>
      <c r="G6" s="124"/>
      <c r="H6" s="124"/>
      <c r="I6" s="60"/>
      <c r="J6" s="60"/>
      <c r="K6" s="84"/>
      <c r="L6" s="84"/>
      <c r="M6" s="84"/>
      <c r="N6" s="84"/>
      <c r="O6" s="84"/>
    </row>
    <row r="7" spans="1:16" s="61" customFormat="1" ht="14.25">
      <c r="A7" s="2" t="s">
        <v>83</v>
      </c>
      <c r="B7" s="2"/>
      <c r="C7" s="2"/>
      <c r="D7" s="2"/>
      <c r="E7" s="124"/>
      <c r="F7" s="124"/>
      <c r="G7" s="124"/>
      <c r="H7" s="124"/>
      <c r="I7" s="60"/>
      <c r="J7" s="60"/>
      <c r="K7" s="84"/>
      <c r="L7" s="84"/>
      <c r="M7" s="84"/>
      <c r="N7" s="84"/>
      <c r="O7" s="84"/>
    </row>
    <row r="8" spans="1:16" s="61" customFormat="1" ht="14.25">
      <c r="A8" s="2" t="s">
        <v>84</v>
      </c>
      <c r="B8" s="2"/>
      <c r="C8" s="2"/>
      <c r="D8" s="2"/>
      <c r="E8" s="3"/>
      <c r="F8" s="3"/>
      <c r="G8" s="3"/>
      <c r="H8" s="3"/>
      <c r="I8" s="57"/>
      <c r="J8" s="57"/>
      <c r="K8" s="84"/>
      <c r="L8" s="84"/>
      <c r="M8" s="84"/>
      <c r="N8" s="84"/>
      <c r="O8" s="84"/>
    </row>
    <row r="9" spans="1:16" s="61" customFormat="1" ht="14.25">
      <c r="A9" s="2" t="s">
        <v>85</v>
      </c>
      <c r="B9" s="2"/>
      <c r="C9" s="2"/>
      <c r="D9" s="2"/>
      <c r="E9" s="87" t="s">
        <v>3</v>
      </c>
      <c r="F9" s="3"/>
      <c r="G9" s="3"/>
      <c r="H9" s="3"/>
      <c r="I9" s="60"/>
      <c r="J9" s="60"/>
      <c r="K9" s="84"/>
      <c r="L9" s="84"/>
      <c r="M9" s="84"/>
      <c r="N9" s="84"/>
      <c r="O9" s="84"/>
    </row>
    <row r="10" spans="1:16" s="61" customFormat="1" ht="14.25">
      <c r="A10" s="2" t="s">
        <v>86</v>
      </c>
      <c r="B10" s="2"/>
      <c r="C10" s="2"/>
      <c r="D10" s="2"/>
      <c r="E10" s="4"/>
      <c r="F10" s="87"/>
      <c r="G10" s="87"/>
      <c r="H10" s="87"/>
      <c r="I10" s="57"/>
      <c r="J10" s="57"/>
      <c r="K10" s="84"/>
      <c r="L10" s="84"/>
      <c r="M10" s="84"/>
      <c r="N10" s="84"/>
      <c r="O10" s="84"/>
    </row>
    <row r="11" spans="1:16" s="61" customFormat="1" ht="14.25">
      <c r="A11" s="2" t="s">
        <v>87</v>
      </c>
      <c r="B11" s="2"/>
      <c r="C11" s="2"/>
      <c r="D11" s="2"/>
      <c r="E11" s="5" t="s">
        <v>4</v>
      </c>
      <c r="F11" s="5"/>
      <c r="G11" s="5" t="s">
        <v>88</v>
      </c>
      <c r="H11" s="4"/>
      <c r="I11" s="2"/>
      <c r="J11" s="2"/>
      <c r="K11" s="84"/>
      <c r="L11" s="84"/>
      <c r="M11" s="84"/>
      <c r="N11" s="84"/>
      <c r="O11" s="84"/>
    </row>
    <row r="12" spans="1:16" s="61" customFormat="1" ht="14.25">
      <c r="A12" s="2" t="s">
        <v>89</v>
      </c>
      <c r="B12" s="2"/>
      <c r="C12" s="2"/>
      <c r="D12" s="2"/>
      <c r="E12" s="5" t="s">
        <v>5</v>
      </c>
      <c r="F12" s="5"/>
      <c r="G12" s="5" t="s">
        <v>90</v>
      </c>
      <c r="H12" s="4"/>
      <c r="I12" s="2"/>
      <c r="J12" s="2"/>
      <c r="K12" s="84"/>
      <c r="L12" s="84"/>
      <c r="M12" s="84"/>
      <c r="N12" s="84"/>
      <c r="O12" s="84"/>
    </row>
    <row r="13" spans="1:16" s="61" customFormat="1" ht="14.25">
      <c r="A13" s="2" t="s">
        <v>91</v>
      </c>
      <c r="B13" s="2"/>
      <c r="C13" s="2"/>
      <c r="D13" s="2"/>
      <c r="E13" s="5" t="s">
        <v>6</v>
      </c>
      <c r="F13" s="5"/>
      <c r="G13" s="5" t="s">
        <v>7</v>
      </c>
      <c r="H13" s="4"/>
      <c r="I13" s="2"/>
      <c r="J13" s="2"/>
      <c r="K13" s="84"/>
      <c r="L13" s="84"/>
      <c r="M13" s="84"/>
      <c r="N13" s="84"/>
      <c r="O13" s="84"/>
    </row>
    <row r="14" spans="1:16" s="61" customFormat="1" ht="14.25">
      <c r="A14" s="2" t="s">
        <v>92</v>
      </c>
      <c r="B14" s="2"/>
      <c r="C14" s="2"/>
      <c r="D14" s="2"/>
      <c r="E14" s="5"/>
      <c r="F14" s="5"/>
      <c r="G14" s="5"/>
      <c r="H14" s="4"/>
      <c r="I14" s="2"/>
      <c r="J14" s="2"/>
      <c r="K14" s="84"/>
      <c r="L14" s="84"/>
      <c r="M14" s="84"/>
      <c r="N14" s="84"/>
      <c r="O14" s="84"/>
    </row>
    <row r="15" spans="1:16" s="61" customFormat="1" ht="14.25">
      <c r="A15" s="2" t="s">
        <v>93</v>
      </c>
      <c r="B15" s="2"/>
      <c r="C15" s="2"/>
      <c r="D15" s="2"/>
      <c r="E15" s="5"/>
      <c r="F15" s="5"/>
      <c r="G15" s="5"/>
      <c r="H15" s="4"/>
      <c r="I15" s="2"/>
      <c r="J15" s="2"/>
      <c r="K15" s="84"/>
      <c r="L15" s="84"/>
      <c r="M15" s="84"/>
      <c r="N15" s="84"/>
      <c r="O15" s="84"/>
    </row>
    <row r="16" spans="1:16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5" t="s">
        <v>94</v>
      </c>
      <c r="B17" s="125"/>
      <c r="C17" s="125"/>
      <c r="D17" s="125"/>
      <c r="E17" s="125"/>
      <c r="F17" s="125"/>
      <c r="G17" s="125"/>
      <c r="H17" s="125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09" t="s">
        <v>8</v>
      </c>
      <c r="B19" s="109"/>
      <c r="C19" s="109"/>
      <c r="D19" s="109"/>
      <c r="E19" s="109"/>
      <c r="F19" s="109"/>
      <c r="G19" s="109"/>
      <c r="H19" s="109"/>
      <c r="I19" s="62"/>
      <c r="J19" s="62"/>
    </row>
    <row r="20" spans="1:15" ht="15">
      <c r="A20" s="10"/>
      <c r="B20" s="126"/>
      <c r="C20" s="126"/>
      <c r="D20" s="126"/>
      <c r="E20" s="126"/>
      <c r="F20" s="126"/>
      <c r="G20" s="10"/>
      <c r="H20" s="11" t="s">
        <v>9</v>
      </c>
      <c r="I20" s="11"/>
    </row>
    <row r="21" spans="1:15" s="61" customFormat="1" ht="15" customHeight="1">
      <c r="A21" s="127" t="s">
        <v>10</v>
      </c>
      <c r="B21" s="128"/>
      <c r="C21" s="129"/>
      <c r="D21" s="112" t="s">
        <v>11</v>
      </c>
      <c r="E21" s="112" t="s">
        <v>12</v>
      </c>
      <c r="F21" s="112" t="s">
        <v>13</v>
      </c>
      <c r="G21" s="117" t="s">
        <v>14</v>
      </c>
      <c r="H21" s="117" t="s">
        <v>15</v>
      </c>
      <c r="I21" s="63"/>
    </row>
    <row r="22" spans="1:15" s="61" customFormat="1" ht="15" customHeight="1">
      <c r="A22" s="130"/>
      <c r="B22" s="131"/>
      <c r="C22" s="132"/>
      <c r="D22" s="113"/>
      <c r="E22" s="113"/>
      <c r="F22" s="113"/>
      <c r="G22" s="118"/>
      <c r="H22" s="118"/>
      <c r="I22" s="63"/>
    </row>
    <row r="23" spans="1:15" s="61" customFormat="1" ht="90" customHeight="1">
      <c r="A23" s="133"/>
      <c r="B23" s="134"/>
      <c r="C23" s="135"/>
      <c r="D23" s="114"/>
      <c r="E23" s="114"/>
      <c r="F23" s="114"/>
      <c r="G23" s="118"/>
      <c r="H23" s="118"/>
      <c r="I23" s="63"/>
    </row>
    <row r="24" spans="1:15" s="64" customFormat="1" ht="14.25">
      <c r="A24" s="12"/>
      <c r="B24" s="13"/>
      <c r="C24" s="83">
        <v>1956361</v>
      </c>
      <c r="D24" s="14">
        <v>1918244</v>
      </c>
      <c r="E24" s="14">
        <v>29280</v>
      </c>
      <c r="F24" s="15">
        <f>D24-C24</f>
        <v>-38117</v>
      </c>
      <c r="G24" s="16">
        <f>H57</f>
        <v>1815529.6333946567</v>
      </c>
      <c r="H24" s="17">
        <f>D24+E24-G24</f>
        <v>131994.3666053433</v>
      </c>
      <c r="J24" s="65"/>
    </row>
    <row r="25" spans="1:15" s="64" customFormat="1" ht="48.2" customHeight="1">
      <c r="A25" s="120" t="s">
        <v>95</v>
      </c>
      <c r="B25" s="120"/>
      <c r="C25" s="120"/>
      <c r="D25" s="120"/>
      <c r="E25" s="120"/>
      <c r="F25" s="120"/>
      <c r="G25" s="120"/>
      <c r="H25" s="120"/>
      <c r="J25" s="65"/>
    </row>
    <row r="26" spans="1:15" s="64" customFormat="1" ht="25.15" customHeight="1">
      <c r="A26" s="121" t="s">
        <v>96</v>
      </c>
      <c r="B26" s="121"/>
      <c r="C26" s="121"/>
      <c r="D26" s="121"/>
      <c r="E26" s="121"/>
      <c r="F26" s="121"/>
      <c r="G26" s="121"/>
      <c r="H26" s="121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36" t="s">
        <v>97</v>
      </c>
      <c r="B28" s="136"/>
      <c r="C28" s="136"/>
      <c r="D28" s="136"/>
      <c r="E28" s="136"/>
      <c r="F28" s="136"/>
      <c r="G28" s="136"/>
      <c r="H28" s="136"/>
      <c r="I28" s="2"/>
      <c r="J28" s="2"/>
    </row>
    <row r="29" spans="1:15" ht="14.25">
      <c r="A29" s="5" t="s">
        <v>98</v>
      </c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37" t="s">
        <v>16</v>
      </c>
      <c r="B30" s="137"/>
      <c r="C30" s="137"/>
      <c r="D30" s="137"/>
      <c r="E30" s="137"/>
      <c r="F30" s="137"/>
      <c r="G30" s="137"/>
      <c r="H30" s="137"/>
      <c r="I30" s="60"/>
      <c r="J30" s="60"/>
    </row>
    <row r="31" spans="1:15" ht="14.25">
      <c r="A31" s="5" t="s">
        <v>17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6" s="19" customFormat="1" ht="15.75">
      <c r="A33" s="142" t="s">
        <v>18</v>
      </c>
      <c r="B33" s="142"/>
      <c r="C33" s="142"/>
      <c r="D33" s="142"/>
      <c r="E33" s="142"/>
      <c r="F33" s="142"/>
      <c r="G33" s="142"/>
      <c r="H33" s="142"/>
      <c r="I33" s="88"/>
      <c r="J33" s="88"/>
    </row>
    <row r="34" spans="1:16" s="19" customFormat="1">
      <c r="A34" s="20"/>
      <c r="B34" s="21"/>
      <c r="C34" s="138"/>
      <c r="D34" s="138"/>
      <c r="E34" s="119"/>
      <c r="F34" s="119"/>
      <c r="G34" s="21"/>
      <c r="H34" s="22" t="s">
        <v>19</v>
      </c>
      <c r="I34" s="22"/>
    </row>
    <row r="35" spans="1:16" s="19" customFormat="1" ht="15.75">
      <c r="A35" s="115" t="s">
        <v>20</v>
      </c>
      <c r="B35" s="116"/>
      <c r="C35" s="96" t="s">
        <v>21</v>
      </c>
      <c r="D35" s="97"/>
      <c r="E35" s="97"/>
      <c r="F35" s="97"/>
      <c r="G35" s="98"/>
      <c r="H35" s="23" t="s">
        <v>22</v>
      </c>
    </row>
    <row r="36" spans="1:16" s="19" customFormat="1" ht="15">
      <c r="A36" s="89"/>
      <c r="B36" s="90"/>
      <c r="C36" s="139" t="s">
        <v>99</v>
      </c>
      <c r="D36" s="140"/>
      <c r="E36" s="140"/>
      <c r="F36" s="140"/>
      <c r="G36" s="141"/>
      <c r="H36" s="91">
        <f>674</f>
        <v>674</v>
      </c>
    </row>
    <row r="37" spans="1:16" s="19" customFormat="1" ht="15.6" customHeight="1">
      <c r="A37" s="89"/>
      <c r="B37" s="90"/>
      <c r="C37" s="139" t="s">
        <v>100</v>
      </c>
      <c r="D37" s="140"/>
      <c r="E37" s="140"/>
      <c r="F37" s="140"/>
      <c r="G37" s="141"/>
      <c r="H37" s="91">
        <v>635</v>
      </c>
    </row>
    <row r="38" spans="1:16" s="19" customFormat="1" ht="15" customHeight="1">
      <c r="A38" s="101" t="s">
        <v>101</v>
      </c>
      <c r="B38" s="102"/>
      <c r="C38" s="24" t="s">
        <v>102</v>
      </c>
      <c r="D38" s="85"/>
      <c r="E38" s="85"/>
      <c r="F38" s="85"/>
      <c r="G38" s="86"/>
      <c r="H38" s="80">
        <f>12709+5546+1014</f>
        <v>19269</v>
      </c>
      <c r="K38" s="84"/>
      <c r="L38" s="84"/>
      <c r="M38" s="84"/>
      <c r="N38" s="84"/>
      <c r="O38" s="84"/>
      <c r="P38" s="84"/>
    </row>
    <row r="39" spans="1:16" s="19" customFormat="1" ht="15" customHeight="1">
      <c r="A39" s="101"/>
      <c r="B39" s="102"/>
      <c r="C39" s="24" t="s">
        <v>103</v>
      </c>
      <c r="D39" s="85"/>
      <c r="E39" s="85"/>
      <c r="F39" s="85"/>
      <c r="G39" s="86"/>
      <c r="H39" s="80">
        <f>8000+10000</f>
        <v>18000</v>
      </c>
      <c r="K39" s="84"/>
      <c r="L39" s="84"/>
      <c r="M39" s="84"/>
      <c r="N39" s="84"/>
      <c r="O39" s="84"/>
      <c r="P39" s="84"/>
    </row>
    <row r="40" spans="1:16" s="19" customFormat="1" ht="15" customHeight="1">
      <c r="A40" s="101"/>
      <c r="B40" s="102"/>
      <c r="C40" s="24" t="s">
        <v>104</v>
      </c>
      <c r="D40" s="85"/>
      <c r="E40" s="85"/>
      <c r="F40" s="85"/>
      <c r="G40" s="86"/>
      <c r="H40" s="80">
        <f>11000+1790</f>
        <v>12790</v>
      </c>
      <c r="K40" s="84"/>
      <c r="L40" s="84"/>
      <c r="M40" s="84"/>
      <c r="N40" s="84"/>
      <c r="O40" s="84"/>
      <c r="P40" s="84"/>
    </row>
    <row r="41" spans="1:16" s="19" customFormat="1" ht="15" customHeight="1">
      <c r="A41" s="103"/>
      <c r="B41" s="104"/>
      <c r="C41" s="24"/>
      <c r="D41" s="85"/>
      <c r="E41" s="85"/>
      <c r="F41" s="85"/>
      <c r="G41" s="86"/>
      <c r="H41" s="81">
        <f>SUM(H38:H38)</f>
        <v>19269</v>
      </c>
      <c r="K41" s="84"/>
      <c r="L41" s="84"/>
      <c r="M41" s="84"/>
      <c r="N41" s="84"/>
      <c r="O41" s="84"/>
      <c r="P41" s="84"/>
    </row>
    <row r="42" spans="1:16">
      <c r="A42" s="27"/>
      <c r="B42" s="27"/>
      <c r="C42" s="27"/>
      <c r="D42" s="27"/>
      <c r="E42" s="28"/>
      <c r="F42" s="28"/>
      <c r="G42" s="28"/>
      <c r="H42" s="28"/>
      <c r="I42" s="28"/>
      <c r="J42" s="28"/>
    </row>
    <row r="43" spans="1:16" ht="42.75" customHeight="1">
      <c r="A43" s="125" t="s">
        <v>105</v>
      </c>
      <c r="B43" s="125"/>
      <c r="C43" s="125"/>
      <c r="D43" s="125"/>
      <c r="E43" s="125"/>
      <c r="F43" s="125"/>
      <c r="G43" s="125"/>
      <c r="H43" s="125"/>
      <c r="I43" s="60"/>
      <c r="J43" s="60"/>
    </row>
    <row r="44" spans="1:16">
      <c r="A44" s="27"/>
      <c r="B44" s="27"/>
      <c r="C44" s="27"/>
      <c r="D44" s="27"/>
      <c r="E44" s="28"/>
      <c r="F44" s="28"/>
      <c r="G44" s="28"/>
      <c r="H44" s="28"/>
      <c r="I44" s="28"/>
      <c r="J44" s="28"/>
    </row>
    <row r="45" spans="1:16" ht="30.2" customHeight="1">
      <c r="A45" s="143" t="s">
        <v>106</v>
      </c>
      <c r="B45" s="143"/>
      <c r="C45" s="143"/>
      <c r="D45" s="143"/>
      <c r="E45" s="143"/>
      <c r="F45" s="143"/>
      <c r="G45" s="143"/>
      <c r="H45" s="143"/>
      <c r="I45" s="66"/>
      <c r="J45" s="66"/>
    </row>
    <row r="46" spans="1:16" ht="15">
      <c r="A46" s="29"/>
      <c r="B46" s="29"/>
      <c r="C46" s="29"/>
      <c r="D46" s="29"/>
      <c r="E46" s="29"/>
      <c r="F46" s="29"/>
      <c r="G46" s="29"/>
      <c r="H46" s="67" t="s">
        <v>23</v>
      </c>
      <c r="J46" s="29"/>
    </row>
    <row r="47" spans="1:16" ht="15.75">
      <c r="A47" s="96" t="s">
        <v>20</v>
      </c>
      <c r="B47" s="98"/>
      <c r="C47" s="96" t="s">
        <v>21</v>
      </c>
      <c r="D47" s="97"/>
      <c r="E47" s="97"/>
      <c r="F47" s="97"/>
      <c r="G47" s="98"/>
      <c r="H47" s="23" t="s">
        <v>22</v>
      </c>
      <c r="I47" s="29"/>
      <c r="J47" s="29"/>
    </row>
    <row r="48" spans="1:16" ht="15" customHeight="1">
      <c r="A48" s="99" t="s">
        <v>101</v>
      </c>
      <c r="B48" s="100"/>
      <c r="C48" s="139" t="s">
        <v>76</v>
      </c>
      <c r="D48" s="140"/>
      <c r="E48" s="140"/>
      <c r="F48" s="140"/>
      <c r="G48" s="141"/>
      <c r="H48" s="26">
        <f>910+1787+950+893+811+781+606</f>
        <v>6738</v>
      </c>
      <c r="I48" s="29"/>
      <c r="J48" s="29"/>
    </row>
    <row r="49" spans="1:12" ht="31.35" customHeight="1">
      <c r="A49" s="101"/>
      <c r="B49" s="102"/>
      <c r="C49" s="139" t="s">
        <v>107</v>
      </c>
      <c r="D49" s="140"/>
      <c r="E49" s="140"/>
      <c r="F49" s="140"/>
      <c r="G49" s="141"/>
      <c r="H49" s="26">
        <f>3629+2047+1179+628+2087+592</f>
        <v>10162</v>
      </c>
      <c r="I49" s="29"/>
      <c r="J49" s="29"/>
    </row>
    <row r="50" spans="1:12" ht="15">
      <c r="A50" s="103"/>
      <c r="B50" s="104"/>
      <c r="C50" s="105" t="s">
        <v>24</v>
      </c>
      <c r="D50" s="106"/>
      <c r="E50" s="106"/>
      <c r="F50" s="106"/>
      <c r="G50" s="107"/>
      <c r="H50" s="37">
        <v>9323</v>
      </c>
      <c r="I50" s="29"/>
      <c r="J50" s="29"/>
    </row>
    <row r="51" spans="1:12">
      <c r="A51" s="27"/>
      <c r="B51" s="27"/>
      <c r="C51" s="27"/>
      <c r="D51" s="27"/>
      <c r="E51" s="28"/>
      <c r="F51" s="28"/>
      <c r="G51" s="28"/>
      <c r="H51" s="28"/>
      <c r="I51" s="28"/>
      <c r="J51" s="28"/>
    </row>
    <row r="52" spans="1:12">
      <c r="A52" s="84" t="s">
        <v>108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3" spans="1:12" ht="18" customHeight="1">
      <c r="A53" s="108" t="s">
        <v>72</v>
      </c>
      <c r="B53" s="108"/>
      <c r="C53" s="108"/>
      <c r="D53" s="108"/>
      <c r="E53" s="108"/>
      <c r="F53" s="108"/>
      <c r="G53" s="108"/>
      <c r="H53" s="108"/>
      <c r="I53" s="30"/>
      <c r="J53" s="30"/>
    </row>
    <row r="54" spans="1:12" ht="12.2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</row>
    <row r="55" spans="1:12" ht="15.75">
      <c r="A55" s="109" t="s">
        <v>25</v>
      </c>
      <c r="B55" s="109"/>
      <c r="C55" s="109"/>
      <c r="D55" s="109"/>
      <c r="E55" s="109"/>
      <c r="F55" s="109"/>
      <c r="G55" s="109"/>
      <c r="H55" s="109"/>
      <c r="I55" s="62"/>
      <c r="J55" s="62"/>
    </row>
    <row r="56" spans="1:12" ht="15.75">
      <c r="A56" s="9"/>
      <c r="B56" s="9"/>
      <c r="C56" s="9"/>
      <c r="D56" s="9"/>
      <c r="E56" s="9"/>
      <c r="F56" s="9"/>
      <c r="G56" s="9"/>
      <c r="H56" s="67" t="s">
        <v>26</v>
      </c>
      <c r="J56" s="9"/>
    </row>
    <row r="57" spans="1:12" ht="15.75">
      <c r="A57" s="110" t="s">
        <v>27</v>
      </c>
      <c r="B57" s="110"/>
      <c r="C57" s="110"/>
      <c r="D57" s="110"/>
      <c r="E57" s="110"/>
      <c r="F57" s="110"/>
      <c r="G57" s="111"/>
      <c r="H57" s="31">
        <f>SUM(H65:H79)+H59+H64</f>
        <v>1815529.6333946567</v>
      </c>
      <c r="I57" s="68"/>
      <c r="J57" s="68"/>
    </row>
    <row r="58" spans="1:12" ht="15">
      <c r="A58" s="32" t="s">
        <v>28</v>
      </c>
      <c r="B58" s="144" t="s">
        <v>29</v>
      </c>
      <c r="C58" s="145"/>
      <c r="D58" s="145"/>
      <c r="E58" s="145"/>
      <c r="F58" s="145"/>
      <c r="G58" s="146"/>
      <c r="H58" s="33" t="s">
        <v>30</v>
      </c>
      <c r="I58" s="34"/>
    </row>
    <row r="59" spans="1:12" ht="15.75">
      <c r="A59" s="35" t="s">
        <v>31</v>
      </c>
      <c r="B59" s="24" t="s">
        <v>32</v>
      </c>
      <c r="C59" s="25"/>
      <c r="D59" s="25"/>
      <c r="E59" s="25"/>
      <c r="F59" s="25"/>
      <c r="G59" s="25"/>
      <c r="H59" s="36">
        <f>SUM(H60:H63)</f>
        <v>66695.268250753579</v>
      </c>
      <c r="I59" s="10"/>
      <c r="K59" s="69">
        <f>[1]Основное!$C$23*[1]Основное!K35</f>
        <v>0</v>
      </c>
    </row>
    <row r="60" spans="1:12" ht="15">
      <c r="A60" s="35"/>
      <c r="B60" s="139" t="s">
        <v>33</v>
      </c>
      <c r="C60" s="140"/>
      <c r="D60" s="140"/>
      <c r="E60" s="140"/>
      <c r="F60" s="140"/>
      <c r="G60" s="141"/>
      <c r="H60" s="37">
        <f>664+3880</f>
        <v>4544</v>
      </c>
      <c r="I60" s="10"/>
    </row>
    <row r="61" spans="1:12" ht="15">
      <c r="A61" s="35"/>
      <c r="B61" s="24" t="s">
        <v>34</v>
      </c>
      <c r="C61" s="25"/>
      <c r="D61" s="25"/>
      <c r="E61" s="25"/>
      <c r="F61" s="25"/>
      <c r="G61" s="25"/>
      <c r="H61" s="37">
        <v>11033</v>
      </c>
      <c r="I61" s="10"/>
    </row>
    <row r="62" spans="1:12" ht="15">
      <c r="A62" s="35"/>
      <c r="B62" s="139" t="s">
        <v>73</v>
      </c>
      <c r="C62" s="140"/>
      <c r="D62" s="140"/>
      <c r="E62" s="140"/>
      <c r="F62" s="140"/>
      <c r="G62" s="141"/>
      <c r="H62" s="37">
        <f>12500+5147</f>
        <v>17647</v>
      </c>
      <c r="I62" s="10"/>
    </row>
    <row r="63" spans="1:12" ht="50.25" customHeight="1">
      <c r="A63" s="35"/>
      <c r="B63" s="147" t="s">
        <v>69</v>
      </c>
      <c r="C63" s="148"/>
      <c r="D63" s="148"/>
      <c r="E63" s="148"/>
      <c r="F63" s="148"/>
      <c r="G63" s="148"/>
      <c r="H63" s="37">
        <f>[1]Основное!C23*[1]Основное!H35</f>
        <v>33471.268250753579</v>
      </c>
      <c r="I63" s="10"/>
    </row>
    <row r="64" spans="1:12" ht="29.25" customHeight="1">
      <c r="A64" s="35" t="s">
        <v>35</v>
      </c>
      <c r="B64" s="93" t="s">
        <v>36</v>
      </c>
      <c r="C64" s="94"/>
      <c r="D64" s="94"/>
      <c r="E64" s="94"/>
      <c r="F64" s="94"/>
      <c r="G64" s="95"/>
      <c r="H64" s="37">
        <f>10000+8000+9323+[1]Основное!H37*[1]Основное!C23</f>
        <v>33181.277152411451</v>
      </c>
      <c r="I64" s="10"/>
    </row>
    <row r="65" spans="1:18" ht="15">
      <c r="A65" s="35" t="s">
        <v>37</v>
      </c>
      <c r="B65" s="24" t="s">
        <v>38</v>
      </c>
      <c r="C65" s="25"/>
      <c r="D65" s="25"/>
      <c r="E65" s="25"/>
      <c r="F65" s="25"/>
      <c r="G65" s="25"/>
      <c r="H65" s="37">
        <f>[1]Основное!$C$23*[1]Основное!H36</f>
        <v>6778.8755651846268</v>
      </c>
      <c r="I65" s="10"/>
    </row>
    <row r="66" spans="1:18" ht="15">
      <c r="A66" s="35" t="s">
        <v>39</v>
      </c>
      <c r="B66" s="24" t="s">
        <v>40</v>
      </c>
      <c r="C66" s="25"/>
      <c r="D66" s="25"/>
      <c r="E66" s="25"/>
      <c r="F66" s="25"/>
      <c r="G66" s="25"/>
      <c r="H66" s="37">
        <f>[1]Основное!$C$23*[1]Основное!H38+'[1]с ОПУ'!J6*12</f>
        <v>112342.87988685005</v>
      </c>
      <c r="I66" s="10"/>
      <c r="L66" s="28"/>
      <c r="M66" s="28"/>
      <c r="N66" s="28"/>
      <c r="O66" s="28"/>
      <c r="P66" s="28"/>
    </row>
    <row r="67" spans="1:18" ht="15">
      <c r="A67" s="35" t="s">
        <v>41</v>
      </c>
      <c r="B67" s="24" t="s">
        <v>70</v>
      </c>
      <c r="C67" s="25"/>
      <c r="D67" s="25"/>
      <c r="E67" s="25"/>
      <c r="F67" s="25"/>
      <c r="G67" s="25"/>
      <c r="H67" s="37">
        <f>[1]Основное!$C$23*[1]Основное!H39</f>
        <v>9284.2043848907306</v>
      </c>
      <c r="I67" s="10"/>
      <c r="L67" s="28"/>
      <c r="M67" s="28"/>
      <c r="N67" s="28"/>
      <c r="O67" s="28"/>
      <c r="P67" s="28"/>
    </row>
    <row r="68" spans="1:18" ht="15">
      <c r="A68" s="35" t="s">
        <v>42</v>
      </c>
      <c r="B68" s="24" t="s">
        <v>77</v>
      </c>
      <c r="C68" s="25"/>
      <c r="D68" s="25"/>
      <c r="E68" s="25"/>
      <c r="F68" s="25"/>
      <c r="G68" s="25"/>
      <c r="H68" s="37">
        <f>[1]Основное!$C$23*[1]Основное!H40</f>
        <v>58178.005499481915</v>
      </c>
      <c r="I68" s="10"/>
    </row>
    <row r="69" spans="1:18" ht="15">
      <c r="A69" s="35" t="s">
        <v>43</v>
      </c>
      <c r="B69" s="24" t="s">
        <v>45</v>
      </c>
      <c r="C69" s="25"/>
      <c r="D69" s="25"/>
      <c r="E69" s="25"/>
      <c r="F69" s="25"/>
      <c r="G69" s="25"/>
      <c r="H69" s="37">
        <f>[1]Основное!$C$23*[1]Основное!H41</f>
        <v>279117.31064784294</v>
      </c>
      <c r="I69" s="10"/>
    </row>
    <row r="70" spans="1:18" ht="15">
      <c r="A70" s="35" t="s">
        <v>44</v>
      </c>
      <c r="B70" s="24" t="s">
        <v>47</v>
      </c>
      <c r="C70" s="25"/>
      <c r="D70" s="25"/>
      <c r="E70" s="25"/>
      <c r="F70" s="25"/>
      <c r="G70" s="25"/>
      <c r="H70" s="37">
        <f>[1]Основное!$C$23*[1]Основное!H42+4100*4</f>
        <v>17612.313960060288</v>
      </c>
      <c r="I70" s="10"/>
      <c r="L70" s="84"/>
      <c r="M70" s="84"/>
      <c r="N70" s="84"/>
      <c r="O70" s="84"/>
      <c r="P70" s="84"/>
      <c r="Q70" s="84"/>
      <c r="R70" s="84"/>
    </row>
    <row r="71" spans="1:18" ht="15">
      <c r="A71" s="35" t="s">
        <v>46</v>
      </c>
      <c r="B71" s="24" t="s">
        <v>109</v>
      </c>
      <c r="C71" s="25"/>
      <c r="D71" s="25"/>
      <c r="E71" s="25"/>
      <c r="F71" s="25"/>
      <c r="G71" s="25"/>
      <c r="H71" s="37">
        <f>8000+1764+1998.6*11</f>
        <v>31748.6</v>
      </c>
      <c r="I71" s="10"/>
      <c r="L71" s="84"/>
      <c r="M71" s="84"/>
      <c r="N71" s="84"/>
      <c r="O71" s="84"/>
      <c r="P71" s="84"/>
      <c r="Q71" s="84"/>
      <c r="R71" s="84"/>
    </row>
    <row r="72" spans="1:18" ht="15">
      <c r="A72" s="35" t="s">
        <v>48</v>
      </c>
      <c r="B72" s="24" t="s">
        <v>110</v>
      </c>
      <c r="C72" s="25"/>
      <c r="D72" s="25"/>
      <c r="E72" s="25"/>
      <c r="F72" s="25"/>
      <c r="G72" s="25"/>
      <c r="H72" s="37">
        <f>'[1]с ОПУ'!J17*'[1]с ОПУ'!H6+'[1]с ОПУ'!J18*'[1]с ОПУ'!H6</f>
        <v>190179.75545298329</v>
      </c>
      <c r="I72" s="10"/>
      <c r="L72" s="84"/>
      <c r="M72" s="84"/>
      <c r="N72" s="84"/>
      <c r="O72" s="84"/>
      <c r="P72" s="84"/>
      <c r="Q72" s="84"/>
      <c r="R72" s="84"/>
    </row>
    <row r="73" spans="1:18" ht="15">
      <c r="A73" s="35" t="s">
        <v>49</v>
      </c>
      <c r="B73" s="24" t="s">
        <v>78</v>
      </c>
      <c r="C73" s="25"/>
      <c r="D73" s="25"/>
      <c r="E73" s="25"/>
      <c r="F73" s="25"/>
      <c r="G73" s="25"/>
      <c r="H73" s="37">
        <f>[1]Основное!$C$23*[1]Основное!H43</f>
        <v>35861.567280519972</v>
      </c>
      <c r="I73" s="10"/>
      <c r="L73" s="84"/>
      <c r="M73" s="84"/>
      <c r="N73" s="84"/>
      <c r="O73" s="84"/>
      <c r="P73" s="84"/>
      <c r="Q73" s="84"/>
      <c r="R73" s="84"/>
    </row>
    <row r="74" spans="1:18" ht="15">
      <c r="A74" s="35" t="s">
        <v>51</v>
      </c>
      <c r="B74" s="24" t="s">
        <v>50</v>
      </c>
      <c r="C74" s="25"/>
      <c r="D74" s="25"/>
      <c r="E74" s="25"/>
      <c r="F74" s="25"/>
      <c r="G74" s="25"/>
      <c r="H74" s="37">
        <f>[1]Основное!$C$23*[1]Основное!H44</f>
        <v>21731.62796721929</v>
      </c>
      <c r="I74" s="10"/>
      <c r="L74" s="84"/>
      <c r="M74" s="84"/>
      <c r="N74" s="84"/>
      <c r="O74" s="84"/>
      <c r="P74" s="84"/>
      <c r="Q74" s="84"/>
      <c r="R74" s="84"/>
    </row>
    <row r="75" spans="1:18" ht="15">
      <c r="A75" s="35" t="s">
        <v>53</v>
      </c>
      <c r="B75" s="24" t="s">
        <v>52</v>
      </c>
      <c r="C75" s="25"/>
      <c r="D75" s="25"/>
      <c r="E75" s="25"/>
      <c r="F75" s="25"/>
      <c r="G75" s="25"/>
      <c r="H75" s="37">
        <f>[1]Основное!$C$23*[1]Основное!H45</f>
        <v>662881.3902835343</v>
      </c>
      <c r="I75" s="10"/>
      <c r="L75" s="84"/>
      <c r="M75" s="84"/>
      <c r="N75" s="84"/>
      <c r="O75" s="84"/>
      <c r="P75" s="84"/>
      <c r="Q75" s="84"/>
      <c r="R75" s="84"/>
    </row>
    <row r="76" spans="1:18" ht="15">
      <c r="A76" s="35" t="s">
        <v>55</v>
      </c>
      <c r="B76" s="24" t="s">
        <v>54</v>
      </c>
      <c r="C76" s="25"/>
      <c r="D76" s="25"/>
      <c r="E76" s="25"/>
      <c r="F76" s="25"/>
      <c r="G76" s="25"/>
      <c r="H76" s="37">
        <f>[1]Основное!$C$23*[1]Основное!H46</f>
        <v>177352.7300772419</v>
      </c>
      <c r="I76" s="10"/>
      <c r="L76" s="84"/>
      <c r="M76" s="84"/>
      <c r="N76" s="84"/>
      <c r="O76" s="84"/>
      <c r="P76" s="84"/>
      <c r="Q76" s="84"/>
      <c r="R76" s="84"/>
    </row>
    <row r="77" spans="1:18" ht="15">
      <c r="A77" s="35" t="s">
        <v>57</v>
      </c>
      <c r="B77" s="24" t="s">
        <v>56</v>
      </c>
      <c r="C77" s="25"/>
      <c r="D77" s="25"/>
      <c r="E77" s="25"/>
      <c r="F77" s="25"/>
      <c r="G77" s="25"/>
      <c r="H77" s="37">
        <f>[1]Основное!$C$23*[1]Основное!H47</f>
        <v>17705.425277882441</v>
      </c>
      <c r="I77" s="10"/>
      <c r="L77" s="84"/>
      <c r="M77" s="84"/>
      <c r="N77" s="84"/>
      <c r="O77" s="84"/>
      <c r="P77" s="84"/>
      <c r="Q77" s="84"/>
      <c r="R77" s="84"/>
    </row>
    <row r="78" spans="1:18" ht="15">
      <c r="A78" s="35" t="s">
        <v>111</v>
      </c>
      <c r="B78" s="24" t="s">
        <v>71</v>
      </c>
      <c r="C78" s="25"/>
      <c r="D78" s="25"/>
      <c r="E78" s="25"/>
      <c r="F78" s="25"/>
      <c r="G78" s="25"/>
      <c r="H78" s="37">
        <f>[1]Основное!$C$23*[1]Основное!H48</f>
        <v>36187.57170779955</v>
      </c>
      <c r="I78" s="10"/>
      <c r="L78" s="84"/>
      <c r="M78" s="84"/>
      <c r="N78" s="84"/>
      <c r="O78" s="84"/>
      <c r="P78" s="84"/>
      <c r="Q78" s="84"/>
      <c r="R78" s="84"/>
    </row>
    <row r="79" spans="1:18" ht="14.25">
      <c r="A79" s="35" t="s">
        <v>112</v>
      </c>
      <c r="B79" s="54" t="s">
        <v>113</v>
      </c>
      <c r="C79" s="55"/>
      <c r="D79" s="55"/>
      <c r="E79" s="55"/>
      <c r="F79" s="55"/>
      <c r="G79" s="55"/>
      <c r="H79" s="56">
        <f>C24*0.03</f>
        <v>58690.829999999994</v>
      </c>
      <c r="I79" s="70"/>
      <c r="J79" s="70"/>
      <c r="L79" s="84"/>
      <c r="M79" s="84"/>
      <c r="N79" s="84"/>
      <c r="O79" s="84"/>
      <c r="P79" s="84"/>
      <c r="Q79" s="84"/>
      <c r="R79" s="84"/>
    </row>
    <row r="80" spans="1:18" s="19" customFormat="1" ht="26.45" customHeight="1">
      <c r="A80" s="149" t="s">
        <v>114</v>
      </c>
      <c r="B80" s="149"/>
      <c r="C80" s="149"/>
      <c r="D80" s="149"/>
      <c r="E80" s="149"/>
      <c r="F80" s="149"/>
      <c r="G80" s="149"/>
      <c r="H80" s="149"/>
      <c r="I80" s="71"/>
      <c r="J80" s="71"/>
    </row>
    <row r="81" spans="1:16" s="19" customFormat="1">
      <c r="A81" s="38"/>
      <c r="B81" s="150"/>
      <c r="C81" s="150"/>
      <c r="D81" s="150"/>
      <c r="E81" s="150"/>
      <c r="F81" s="150"/>
      <c r="G81" s="150"/>
      <c r="H81" s="150"/>
      <c r="I81" s="39"/>
      <c r="J81" s="39"/>
    </row>
    <row r="82" spans="1:16" s="19" customFormat="1" ht="15.75">
      <c r="A82" s="151" t="s">
        <v>58</v>
      </c>
      <c r="B82" s="151"/>
      <c r="C82" s="151"/>
      <c r="D82" s="151"/>
      <c r="E82" s="151"/>
      <c r="F82" s="151"/>
      <c r="G82" s="151"/>
      <c r="I82" s="38"/>
      <c r="J82" s="38"/>
    </row>
    <row r="83" spans="1:16" s="19" customFormat="1" ht="15">
      <c r="A83" s="34"/>
      <c r="B83" s="34"/>
      <c r="C83" s="34"/>
      <c r="D83" s="34"/>
      <c r="E83" s="40" t="s">
        <v>59</v>
      </c>
      <c r="F83" s="46"/>
      <c r="H83" s="39"/>
      <c r="I83" s="39"/>
      <c r="J83" s="39"/>
    </row>
    <row r="84" spans="1:16" s="19" customFormat="1" ht="32.25" customHeight="1">
      <c r="A84" s="41" t="s">
        <v>60</v>
      </c>
      <c r="B84" s="41" t="s">
        <v>75</v>
      </c>
      <c r="C84" s="42" t="s">
        <v>61</v>
      </c>
      <c r="D84" s="82" t="s">
        <v>74</v>
      </c>
      <c r="E84" s="43" t="s">
        <v>62</v>
      </c>
      <c r="F84" s="44"/>
      <c r="G84" s="45"/>
      <c r="H84" s="46"/>
      <c r="I84" s="39"/>
      <c r="J84" s="39"/>
      <c r="K84" s="39"/>
    </row>
    <row r="85" spans="1:16" s="19" customFormat="1" ht="15.75">
      <c r="A85" s="47">
        <v>8640</v>
      </c>
      <c r="B85" s="47">
        <v>8640</v>
      </c>
      <c r="C85" s="48">
        <v>6000</v>
      </c>
      <c r="D85" s="48">
        <v>6000</v>
      </c>
      <c r="E85" s="92">
        <f>SUM(A85:D85)</f>
        <v>29280</v>
      </c>
      <c r="F85" s="49"/>
      <c r="G85" s="50"/>
      <c r="H85" s="39"/>
      <c r="I85" s="39"/>
    </row>
    <row r="86" spans="1:16" s="19" customFormat="1" ht="15">
      <c r="A86" s="51"/>
      <c r="B86" s="51"/>
      <c r="C86" s="52"/>
      <c r="D86" s="52"/>
      <c r="E86" s="52"/>
      <c r="F86" s="52"/>
      <c r="G86" s="46"/>
      <c r="H86" s="39"/>
      <c r="I86" s="39"/>
      <c r="J86" s="39"/>
    </row>
    <row r="87" spans="1:16" s="19" customFormat="1" ht="93.75" customHeight="1">
      <c r="A87" s="152" t="s">
        <v>79</v>
      </c>
      <c r="B87" s="152"/>
      <c r="C87" s="152"/>
      <c r="D87" s="152"/>
      <c r="E87" s="152"/>
      <c r="F87" s="152"/>
      <c r="G87" s="152"/>
      <c r="H87" s="152"/>
      <c r="I87" s="72"/>
      <c r="J87" s="72"/>
      <c r="K87" s="72"/>
      <c r="L87" s="72"/>
      <c r="M87" s="72"/>
    </row>
    <row r="88" spans="1:16" ht="62.45" customHeight="1">
      <c r="A88" s="157" t="s">
        <v>63</v>
      </c>
      <c r="B88" s="157"/>
      <c r="C88" s="157"/>
      <c r="D88" s="157"/>
      <c r="E88" s="157"/>
      <c r="F88" s="157"/>
      <c r="G88" s="157"/>
      <c r="H88" s="157"/>
      <c r="I88" s="73"/>
      <c r="J88" s="73"/>
      <c r="K88" s="73"/>
      <c r="L88" s="73"/>
      <c r="M88" s="73"/>
      <c r="N88" s="73"/>
      <c r="O88" s="73"/>
      <c r="P88" s="73"/>
    </row>
    <row r="89" spans="1:1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</row>
    <row r="90" spans="1:16" ht="15">
      <c r="A90" s="155" t="s">
        <v>64</v>
      </c>
      <c r="B90" s="155"/>
      <c r="C90" s="155"/>
      <c r="D90" s="155"/>
      <c r="E90" s="155"/>
      <c r="F90" s="155"/>
      <c r="G90" s="155"/>
      <c r="H90" s="155"/>
      <c r="I90" s="74"/>
      <c r="J90" s="74"/>
      <c r="K90" s="75"/>
      <c r="L90" s="75"/>
      <c r="M90" s="75"/>
      <c r="N90" s="75"/>
      <c r="O90" s="75"/>
      <c r="P90" s="75"/>
    </row>
    <row r="91" spans="1:16" ht="15">
      <c r="A91" s="155" t="s">
        <v>65</v>
      </c>
      <c r="B91" s="155"/>
      <c r="C91" s="155"/>
      <c r="D91" s="155"/>
      <c r="E91" s="155"/>
      <c r="F91" s="155"/>
      <c r="G91" s="155"/>
      <c r="H91" s="155"/>
      <c r="I91" s="74"/>
      <c r="J91" s="74"/>
      <c r="K91" s="75"/>
      <c r="L91" s="75"/>
      <c r="M91" s="75"/>
      <c r="N91" s="75"/>
      <c r="O91" s="75"/>
      <c r="P91" s="75"/>
    </row>
    <row r="92" spans="1:16" ht="14.25">
      <c r="A92" s="156" t="s">
        <v>66</v>
      </c>
      <c r="B92" s="156"/>
      <c r="C92" s="156"/>
      <c r="D92" s="156"/>
      <c r="E92" s="156"/>
      <c r="F92" s="156"/>
      <c r="G92" s="156"/>
      <c r="H92" s="156"/>
      <c r="I92" s="76"/>
      <c r="J92" s="76"/>
      <c r="K92" s="76"/>
      <c r="L92" s="76"/>
      <c r="M92" s="76"/>
      <c r="N92" s="76"/>
      <c r="O92" s="76"/>
      <c r="P92" s="76"/>
    </row>
    <row r="93" spans="1:16" ht="15">
      <c r="A93" s="153" t="s">
        <v>67</v>
      </c>
      <c r="B93" s="153"/>
      <c r="C93" s="153"/>
      <c r="D93" s="153"/>
      <c r="E93" s="153"/>
      <c r="F93" s="153"/>
      <c r="G93" s="153"/>
      <c r="H93" s="153"/>
      <c r="I93" s="77"/>
      <c r="J93" s="77"/>
      <c r="K93" s="78"/>
      <c r="L93" s="78"/>
      <c r="M93" s="78"/>
      <c r="N93" s="78"/>
      <c r="O93" s="78"/>
      <c r="P93" s="78"/>
    </row>
    <row r="94" spans="1:16" ht="15">
      <c r="A94" s="154" t="s">
        <v>68</v>
      </c>
      <c r="B94" s="154"/>
      <c r="C94" s="154"/>
      <c r="D94" s="154"/>
      <c r="E94" s="154"/>
      <c r="F94" s="154"/>
      <c r="G94" s="154"/>
      <c r="H94" s="154"/>
      <c r="I94" s="79"/>
      <c r="J94" s="79"/>
    </row>
  </sheetData>
  <mergeCells count="51">
    <mergeCell ref="A94:H94"/>
    <mergeCell ref="A91:H91"/>
    <mergeCell ref="A92:H92"/>
    <mergeCell ref="A90:H90"/>
    <mergeCell ref="A88:H88"/>
    <mergeCell ref="B63:G63"/>
    <mergeCell ref="A80:H80"/>
    <mergeCell ref="B81:H81"/>
    <mergeCell ref="A82:G82"/>
    <mergeCell ref="A87:H87"/>
    <mergeCell ref="A93:H93"/>
    <mergeCell ref="C34:D34"/>
    <mergeCell ref="C48:G48"/>
    <mergeCell ref="C49:G49"/>
    <mergeCell ref="C36:G36"/>
    <mergeCell ref="C37:G37"/>
    <mergeCell ref="A33:H33"/>
    <mergeCell ref="A38:B41"/>
    <mergeCell ref="A43:H43"/>
    <mergeCell ref="A45:H45"/>
    <mergeCell ref="A47:B47"/>
    <mergeCell ref="A1:H1"/>
    <mergeCell ref="A2:H2"/>
    <mergeCell ref="A3:H3"/>
    <mergeCell ref="E5:H7"/>
    <mergeCell ref="A17:H17"/>
    <mergeCell ref="F21:F23"/>
    <mergeCell ref="A19:H19"/>
    <mergeCell ref="B20:F20"/>
    <mergeCell ref="A21:C23"/>
    <mergeCell ref="D21:D23"/>
    <mergeCell ref="E21:E23"/>
    <mergeCell ref="A35:B35"/>
    <mergeCell ref="C35:G35"/>
    <mergeCell ref="G21:G23"/>
    <mergeCell ref="H21:H23"/>
    <mergeCell ref="E34:F34"/>
    <mergeCell ref="A25:H25"/>
    <mergeCell ref="A26:H26"/>
    <mergeCell ref="A28:H28"/>
    <mergeCell ref="A30:H30"/>
    <mergeCell ref="B64:G64"/>
    <mergeCell ref="C47:G47"/>
    <mergeCell ref="A48:B50"/>
    <mergeCell ref="C50:G50"/>
    <mergeCell ref="A53:H53"/>
    <mergeCell ref="A55:H55"/>
    <mergeCell ref="A57:G57"/>
    <mergeCell ref="B62:G62"/>
    <mergeCell ref="B58:G58"/>
    <mergeCell ref="B60:G60"/>
  </mergeCells>
  <phoneticPr fontId="0" type="noConversion"/>
  <hyperlinks>
    <hyperlink ref="B57" r:id="rId1" display="blgorod@rambler.ru,"/>
    <hyperlink ref="B58" r:id="rId2" display="blgorod@rambler.ru,"/>
    <hyperlink ref="A92" r:id="rId3" display="blgorod@rambler.ru,"/>
  </hyperlinks>
  <pageMargins left="0.75" right="0.75" top="1" bottom="1" header="0.5" footer="0.5"/>
  <pageSetup paperSize="9" scale="65" orientation="portrait" verticalDpi="0" r:id="rId4"/>
  <headerFooter alignWithMargins="0"/>
  <rowBreaks count="1" manualBreakCount="1">
    <brk id="5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2021-03-31T05:49:50Z</dcterms:modified>
</cp:coreProperties>
</file>