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Лист1!$A$1:$H$97</definedName>
  </definedNames>
  <calcPr calcId="124519"/>
</workbook>
</file>

<file path=xl/calcChain.xml><?xml version="1.0" encoding="utf-8"?>
<calcChain xmlns="http://schemas.openxmlformats.org/spreadsheetml/2006/main">
  <c r="E88" i="3"/>
  <c r="H82"/>
  <c r="H81"/>
  <c r="H80"/>
  <c r="H79"/>
  <c r="H78"/>
  <c r="H77"/>
  <c r="H76"/>
  <c r="H75"/>
  <c r="H74"/>
  <c r="H73"/>
  <c r="H72"/>
  <c r="H71"/>
  <c r="H70"/>
  <c r="H69"/>
  <c r="H68"/>
  <c r="H67"/>
  <c r="H64"/>
  <c r="K63"/>
  <c r="H63"/>
  <c r="H61"/>
  <c r="H53"/>
  <c r="H52"/>
  <c r="H51"/>
  <c r="H44"/>
  <c r="H43"/>
  <c r="H40"/>
  <c r="H39"/>
  <c r="H38"/>
  <c r="H37"/>
  <c r="H36"/>
  <c r="H41"/>
  <c r="G24"/>
  <c r="F24"/>
</calcChain>
</file>

<file path=xl/sharedStrings.xml><?xml version="1.0" encoding="utf-8"?>
<sst xmlns="http://schemas.openxmlformats.org/spreadsheetml/2006/main" count="121" uniqueCount="116">
  <si>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</si>
  <si>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</si>
  <si>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</si>
  <si>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</si>
  <si>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</si>
  <si>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</si>
  <si>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</si>
  <si>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</si>
  <si>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</si>
  <si>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</si>
  <si>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</si>
  <si>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</si>
  <si>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</si>
  <si>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</si>
  <si>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</si>
  <si>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</si>
  <si>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</si>
  <si>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</si>
  <si>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</si>
  <si>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</si>
  <si>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</si>
  <si>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</si>
  <si>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</si>
  <si>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</si>
  <si>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</si>
  <si>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</si>
  <si>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</si>
  <si>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</si>
  <si>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</si>
  <si>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</si>
  <si>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</si>
  <si>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</si>
  <si>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</si>
  <si>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</si>
  <si>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</si>
  <si>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</si>
  <si>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</si>
  <si>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</si>
  <si>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</si>
  <si>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</si>
  <si>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</si>
  <si>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</si>
  <si>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</si>
  <si>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</si>
  <si>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</si>
  <si>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</si>
  <si>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</si>
  <si>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</si>
  <si>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</si>
  <si>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</si>
  <si>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</si>
  <si>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</si>
  <si>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</si>
  <si>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</si>
  <si>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</si>
  <si>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</si>
  <si>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</si>
  <si>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</si>
  <si>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</si>
  <si>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</si>
  <si>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</si>
  <si>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</si>
  <si>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</si>
  <si>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</si>
  <si>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</si>
  <si>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</si>
  <si>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</si>
  <si>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</si>
  <si>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</si>
  <si>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</si>
  <si>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</si>
  <si>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</si>
  <si>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</si>
  <si>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</si>
  <si>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ИП Шишкин</t>
  </si>
  <si>
    <t>Услуги ЕИРКЦ  3,2%</t>
  </si>
  <si>
    <t>Аренда помещений под ЖЭУ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</si>
  <si>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</si>
  <si>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Количество подъездов - 2</t>
  </si>
  <si>
    <t>Работы по ремонту инженерного оборудования и других видов по содержанию общего имущества многоквартирного дома</t>
  </si>
  <si>
    <t>Сервисно-техническое обслуживание общедомовых приборов учёта</t>
  </si>
  <si>
    <t>16</t>
  </si>
  <si>
    <t>Рентабельность 3%</t>
  </si>
  <si>
    <t xml:space="preserve"> об исполнении договора управления жилым домом №31 по ул.Садовая</t>
  </si>
  <si>
    <t xml:space="preserve">Адрес дома - Садовая 31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</si>
  <si>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16,16 руб/м², </t>
    </r>
  </si>
  <si>
    <t>Общая площадь дома - 6161,50кв. м</t>
  </si>
  <si>
    <t>Общая площадь квартир - 4220,18 кв.м.</t>
  </si>
  <si>
    <t>Количество этажей - 9</t>
  </si>
  <si>
    <t>Количество квартир - 70</t>
  </si>
  <si>
    <t>11,45 руб/м²</t>
  </si>
  <si>
    <t>Площадь подъезда - 980 кв. м</t>
  </si>
  <si>
    <t>1,72 руб/м²</t>
  </si>
  <si>
    <t>Площадь подвала - 469 кв. м</t>
  </si>
  <si>
    <t>Площадь кровли - 680 кв. м</t>
  </si>
  <si>
    <t>Площадь газона - 250 кв. м</t>
  </si>
  <si>
    <t>В таблице №1 приведено движение денежных средств по статье содержание и текущий ремонт  по лицевому счету дома №31 по ул.Садовая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</si>
  <si>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40769 руб. </t>
  </si>
  <si>
    <r>
      <t xml:space="preserve">Задолженность населения за жку на 31.12.2020г. составляет 10489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</si>
  <si>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</si>
  <si>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</si>
  <si>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ул.Садовая д.31</t>
  </si>
  <si>
    <t>Замена светильника, проводов</t>
  </si>
  <si>
    <t>Ремонт крыльца под.№1, №2 ИП Дурнев</t>
  </si>
  <si>
    <t>Смена вентилей,сгонов у труб-дов, внутр. Трубопровода</t>
  </si>
  <si>
    <t>Ремонт межпанельных швов кв.№64</t>
  </si>
  <si>
    <t>Ремонт кровли</t>
  </si>
  <si>
    <t>Перечень выполненных работ по программе энергосбержения</t>
  </si>
  <si>
    <t>Смена вентилей,сгонов у труб-дов (материалы)</t>
  </si>
  <si>
    <t>В ходе плановых осмотров, а также на основании обращений собственников помещений жилого дома №31 по ул.Садовая в 2020году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</si>
  <si>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(лампы)</t>
  </si>
  <si>
    <t>Работы общестроительные (смена замков, стёкол, оконных приборов, уст-ка табличек, ремонт мус. контейнеров)</t>
  </si>
  <si>
    <t>Обрезка деревьев подъезд №2</t>
  </si>
  <si>
    <t>Нормативная численность обслуживающего персонала  - 2 чел</t>
  </si>
  <si>
    <t>Доходы полученные от размещения рекламы и предоставления места под аренду в многоквартирном доме №31 по ул.Садовая представлены в таблице №5</t>
  </si>
  <si>
    <t>ООО "Империал"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</si>
</sst>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60">
    <xf numFmtId="0" fontId="0" fillId="0" borderId="0" xfId="0"/>
    <xf numFmtId="0" fontId="3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1" fillId="2" borderId="0" xfId="2" applyFont="1" applyFill="1" applyAlignment="1"/>
    <xf numFmtId="0" fontId="12" fillId="2" borderId="0" xfId="2" applyFont="1" applyFill="1" applyAlignment="1"/>
    <xf numFmtId="0" fontId="14" fillId="2" borderId="0" xfId="2" applyFont="1" applyFill="1">
      <alignment horizontal="left"/>
    </xf>
    <xf numFmtId="0" fontId="14" fillId="2" borderId="0" xfId="2" applyFont="1" applyFill="1" applyAlignment="1">
      <alignment horizontal="center"/>
    </xf>
    <xf numFmtId="0" fontId="15" fillId="2" borderId="0" xfId="2" applyFont="1" applyFill="1">
      <alignment horizontal="left"/>
    </xf>
    <xf numFmtId="0" fontId="16" fillId="2" borderId="0" xfId="2" applyFont="1" applyFill="1">
      <alignment horizontal="left"/>
    </xf>
    <xf numFmtId="2" fontId="6" fillId="2" borderId="1" xfId="2" applyNumberFormat="1" applyFont="1" applyFill="1" applyBorder="1" applyAlignment="1">
      <alignment vertical="center"/>
    </xf>
    <xf numFmtId="2" fontId="6" fillId="2" borderId="2" xfId="2" applyNumberFormat="1" applyFont="1" applyFill="1" applyBorder="1" applyAlignment="1">
      <alignment vertical="center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7" fillId="3" borderId="0" xfId="2" applyFont="1" applyFill="1">
      <alignment horizontal="left"/>
    </xf>
    <xf numFmtId="0" fontId="4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6" fillId="2" borderId="0" xfId="2" applyFont="1" applyFill="1" applyBorder="1">
      <alignment horizontal="left"/>
    </xf>
    <xf numFmtId="0" fontId="14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/>
    <xf numFmtId="0" fontId="6" fillId="2" borderId="2" xfId="2" applyFont="1" applyFill="1" applyBorder="1" applyAlignment="1"/>
    <xf numFmtId="1" fontId="6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5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4" fillId="2" borderId="3" xfId="2" applyNumberFormat="1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1" fontId="6" fillId="2" borderId="3" xfId="2" applyNumberFormat="1" applyFont="1" applyFill="1" applyBorder="1" applyAlignment="1">
      <alignment horizontal="center"/>
    </xf>
    <xf numFmtId="0" fontId="15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6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6" fillId="2" borderId="0" xfId="2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/>
    <xf numFmtId="2" fontId="9" fillId="2" borderId="3" xfId="0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 vertical="center" wrapText="1"/>
    </xf>
    <xf numFmtId="2" fontId="15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7" fillId="3" borderId="1" xfId="2" applyFont="1" applyFill="1" applyBorder="1" applyAlignment="1"/>
    <xf numFmtId="0" fontId="7" fillId="3" borderId="2" xfId="2" applyFont="1" applyFill="1" applyBorder="1" applyAlignment="1"/>
    <xf numFmtId="1" fontId="7" fillId="3" borderId="3" xfId="2" applyNumberFormat="1" applyFont="1" applyFill="1" applyBorder="1" applyAlignment="1">
      <alignment horizontal="right"/>
    </xf>
    <xf numFmtId="0" fontId="6" fillId="2" borderId="0" xfId="2" applyFont="1" applyFill="1" applyAlignment="1">
      <alignment horizontal="left" wrapText="1"/>
    </xf>
    <xf numFmtId="0" fontId="3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4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horizontal="left"/>
    </xf>
    <xf numFmtId="1" fontId="14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3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6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2" fontId="6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14" fillId="2" borderId="0" xfId="2" applyFont="1" applyFill="1" applyBorder="1" applyAlignment="1"/>
    <xf numFmtId="0" fontId="21" fillId="2" borderId="2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left" wrapText="1"/>
    </xf>
    <xf numFmtId="0" fontId="21" fillId="2" borderId="0" xfId="2" applyFont="1" applyFill="1" applyBorder="1" applyAlignment="1">
      <alignment horizontal="center" vertical="center"/>
    </xf>
    <xf numFmtId="2" fontId="21" fillId="2" borderId="3" xfId="2" applyNumberFormat="1" applyFont="1" applyFill="1" applyBorder="1" applyAlignment="1">
      <alignment horizontal="center"/>
    </xf>
    <xf numFmtId="0" fontId="21" fillId="2" borderId="5" xfId="2" applyFont="1" applyFill="1" applyBorder="1" applyAlignment="1">
      <alignment horizontal="center" vertical="center"/>
    </xf>
    <xf numFmtId="1" fontId="4" fillId="2" borderId="0" xfId="0" applyNumberFormat="1" applyFont="1" applyFill="1"/>
    <xf numFmtId="0" fontId="7" fillId="3" borderId="4" xfId="2" applyFont="1" applyFill="1" applyBorder="1" applyAlignment="1">
      <alignment horizontal="center"/>
    </xf>
    <xf numFmtId="0" fontId="20" fillId="2" borderId="0" xfId="2" applyFont="1" applyFill="1" applyBorder="1" applyAlignment="1"/>
    <xf numFmtId="0" fontId="9" fillId="2" borderId="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22" fillId="2" borderId="0" xfId="2" applyFont="1" applyFill="1">
      <alignment horizontal="left"/>
    </xf>
    <xf numFmtId="0" fontId="6" fillId="2" borderId="0" xfId="2" applyFont="1" applyFill="1" applyBorder="1" applyAlignment="1">
      <alignment horizontal="left" wrapText="1"/>
    </xf>
    <xf numFmtId="0" fontId="25" fillId="3" borderId="0" xfId="2" applyFont="1" applyFill="1" applyBorder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14" fillId="2" borderId="0" xfId="2" applyFont="1" applyFill="1" applyAlignment="1">
      <alignment horizontal="center"/>
    </xf>
    <xf numFmtId="0" fontId="15" fillId="2" borderId="12" xfId="2" applyFont="1" applyFill="1" applyBorder="1" applyAlignment="1">
      <alignment horizontal="left"/>
    </xf>
    <xf numFmtId="0" fontId="15" fillId="2" borderId="11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23" fillId="2" borderId="0" xfId="2" applyFont="1" applyFill="1" applyAlignment="1">
      <alignment horizontal="left" wrapText="1"/>
    </xf>
    <xf numFmtId="0" fontId="21" fillId="2" borderId="0" xfId="2" applyFont="1" applyFill="1" applyAlignment="1">
      <alignment horizontal="center"/>
    </xf>
    <xf numFmtId="0" fontId="21" fillId="2" borderId="0" xfId="2" applyFont="1" applyFill="1" applyAlignment="1">
      <alignment horizontal="center" wrapText="1"/>
    </xf>
    <xf numFmtId="2" fontId="13" fillId="2" borderId="0" xfId="0" applyNumberFormat="1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wrapText="1"/>
    </xf>
    <xf numFmtId="0" fontId="14" fillId="2" borderId="0" xfId="2" applyFont="1" applyFill="1" applyAlignment="1">
      <alignment horizont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right"/>
    </xf>
    <xf numFmtId="0" fontId="14" fillId="2" borderId="0" xfId="2" applyFont="1" applyFill="1" applyBorder="1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5" fillId="2" borderId="0" xfId="2" applyFont="1" applyFill="1">
      <alignment horizontal="left"/>
    </xf>
    <xf numFmtId="0" fontId="1" fillId="0" borderId="6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5" fillId="2" borderId="15" xfId="2" applyNumberFormat="1" applyFont="1" applyFill="1" applyBorder="1" applyAlignment="1">
      <alignment horizontal="left" vertical="top" wrapText="1"/>
    </xf>
    <xf numFmtId="0" fontId="14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1">
          <cell r="C31">
            <v>4220.18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2" width="12.42578125" style="59" customWidth="1"/>
    <col min="3" max="3" width="14.5703125" style="59" customWidth="1"/>
    <col min="4" max="4" width="13.85546875" style="59" customWidth="1"/>
    <col min="5" max="5" width="17.42578125" style="59" customWidth="1"/>
    <col min="6" max="6" width="15" style="59" customWidth="1"/>
    <col min="7" max="7" width="15.140625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17" ht="18">
      <c r="A1" s="133" t="s">
        <v>0</v>
      </c>
      <c r="B1" s="133"/>
      <c r="C1" s="133"/>
      <c r="D1" s="133"/>
      <c r="E1" s="133"/>
      <c r="F1" s="133"/>
      <c r="G1" s="133"/>
      <c r="H1" s="133"/>
      <c r="I1" s="58"/>
      <c r="J1" s="58"/>
      <c r="K1" s="58"/>
      <c r="L1" s="58"/>
      <c r="M1" s="58"/>
      <c r="N1" s="58"/>
      <c r="O1" s="58"/>
      <c r="P1" s="58"/>
    </row>
    <row r="2" spans="1:17" ht="18">
      <c r="A2" s="133" t="s">
        <v>83</v>
      </c>
      <c r="B2" s="133"/>
      <c r="C2" s="133"/>
      <c r="D2" s="133"/>
      <c r="E2" s="133"/>
      <c r="F2" s="133"/>
      <c r="G2" s="133"/>
      <c r="H2" s="133"/>
      <c r="I2" s="58"/>
      <c r="J2" s="58"/>
      <c r="K2" s="58"/>
      <c r="L2" s="58"/>
      <c r="M2" s="58"/>
      <c r="N2" s="58"/>
      <c r="O2" s="58"/>
      <c r="P2" s="58"/>
    </row>
    <row r="3" spans="1:17" ht="18">
      <c r="A3" s="134" t="s">
        <v>1</v>
      </c>
      <c r="B3" s="134"/>
      <c r="C3" s="134"/>
      <c r="D3" s="134"/>
      <c r="E3" s="134"/>
      <c r="F3" s="134"/>
      <c r="G3" s="134"/>
      <c r="H3" s="134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61" customFormat="1" ht="14.25" customHeight="1">
      <c r="A5" s="2" t="s">
        <v>84</v>
      </c>
      <c r="B5" s="2"/>
      <c r="C5" s="2"/>
      <c r="D5" s="2"/>
      <c r="E5" s="135" t="s">
        <v>85</v>
      </c>
      <c r="F5" s="135"/>
      <c r="G5" s="135"/>
      <c r="H5" s="135"/>
      <c r="I5" s="60"/>
      <c r="J5" s="60"/>
      <c r="K5" s="83"/>
      <c r="L5" s="83"/>
      <c r="M5" s="83"/>
      <c r="N5" s="83"/>
      <c r="O5" s="83"/>
      <c r="P5" s="83"/>
      <c r="Q5" s="83"/>
    </row>
    <row r="6" spans="1:17" s="61" customFormat="1" ht="14.25">
      <c r="A6" s="2" t="s">
        <v>2</v>
      </c>
      <c r="B6" s="2"/>
      <c r="C6" s="2"/>
      <c r="D6" s="2"/>
      <c r="E6" s="135"/>
      <c r="F6" s="135"/>
      <c r="G6" s="135"/>
      <c r="H6" s="135"/>
      <c r="I6" s="60"/>
      <c r="J6" s="60"/>
      <c r="K6" s="83"/>
      <c r="L6" s="83"/>
      <c r="M6" s="83"/>
      <c r="N6" s="83"/>
      <c r="O6" s="83"/>
      <c r="P6" s="83"/>
      <c r="Q6" s="83"/>
    </row>
    <row r="7" spans="1:17" s="61" customFormat="1" ht="14.25">
      <c r="A7" s="2" t="s">
        <v>86</v>
      </c>
      <c r="B7" s="2"/>
      <c r="C7" s="2"/>
      <c r="D7" s="2"/>
      <c r="E7" s="135"/>
      <c r="F7" s="135"/>
      <c r="G7" s="135"/>
      <c r="H7" s="135"/>
      <c r="I7" s="60"/>
      <c r="J7" s="60"/>
      <c r="K7" s="83"/>
      <c r="L7" s="83"/>
      <c r="M7" s="83"/>
      <c r="N7" s="83"/>
      <c r="O7" s="83"/>
      <c r="P7" s="83"/>
      <c r="Q7" s="83"/>
    </row>
    <row r="8" spans="1:17" s="61" customFormat="1" ht="14.25">
      <c r="A8" s="2" t="s">
        <v>87</v>
      </c>
      <c r="B8" s="2"/>
      <c r="C8" s="2"/>
      <c r="D8" s="2"/>
      <c r="E8" s="3"/>
      <c r="F8" s="3"/>
      <c r="G8" s="3"/>
      <c r="H8" s="3"/>
      <c r="I8" s="57"/>
      <c r="J8" s="57"/>
      <c r="K8" s="83"/>
      <c r="L8" s="83"/>
      <c r="M8" s="83"/>
      <c r="N8" s="83"/>
      <c r="O8" s="83"/>
      <c r="P8" s="83"/>
      <c r="Q8" s="83"/>
    </row>
    <row r="9" spans="1:17" s="61" customFormat="1" ht="14.25">
      <c r="A9" s="2" t="s">
        <v>88</v>
      </c>
      <c r="B9" s="2"/>
      <c r="C9" s="2"/>
      <c r="D9" s="2"/>
      <c r="E9" s="86" t="s">
        <v>3</v>
      </c>
      <c r="F9" s="3"/>
      <c r="G9" s="3"/>
      <c r="H9" s="3"/>
      <c r="I9" s="60"/>
      <c r="J9" s="60"/>
      <c r="K9" s="83"/>
      <c r="L9" s="83"/>
      <c r="M9" s="83"/>
      <c r="N9" s="83"/>
      <c r="O9" s="83"/>
      <c r="P9" s="83"/>
      <c r="Q9" s="83"/>
    </row>
    <row r="10" spans="1:17" s="61" customFormat="1" ht="14.25">
      <c r="A10" s="2" t="s">
        <v>78</v>
      </c>
      <c r="B10" s="2"/>
      <c r="C10" s="2"/>
      <c r="D10" s="2"/>
      <c r="E10" s="4"/>
      <c r="F10" s="86"/>
      <c r="G10" s="86"/>
      <c r="H10" s="86"/>
      <c r="I10" s="57"/>
      <c r="J10" s="57"/>
      <c r="K10" s="83"/>
      <c r="L10" s="83"/>
      <c r="M10" s="83"/>
      <c r="N10" s="83"/>
      <c r="O10" s="83"/>
      <c r="P10" s="83"/>
      <c r="Q10" s="83"/>
    </row>
    <row r="11" spans="1:17" s="61" customFormat="1" ht="14.25">
      <c r="A11" s="2" t="s">
        <v>89</v>
      </c>
      <c r="B11" s="2"/>
      <c r="C11" s="2"/>
      <c r="D11" s="2"/>
      <c r="E11" s="5" t="s">
        <v>4</v>
      </c>
      <c r="F11" s="5"/>
      <c r="G11" s="5" t="s">
        <v>90</v>
      </c>
      <c r="H11" s="4"/>
      <c r="I11" s="2"/>
      <c r="J11" s="2"/>
      <c r="K11" s="83"/>
      <c r="L11" s="83"/>
      <c r="M11" s="83"/>
      <c r="N11" s="83"/>
      <c r="O11" s="83"/>
      <c r="P11" s="83"/>
      <c r="Q11" s="83"/>
    </row>
    <row r="12" spans="1:17" s="61" customFormat="1" ht="14.25">
      <c r="A12" s="2" t="s">
        <v>91</v>
      </c>
      <c r="B12" s="2"/>
      <c r="C12" s="2"/>
      <c r="D12" s="2"/>
      <c r="E12" s="5" t="s">
        <v>5</v>
      </c>
      <c r="F12" s="5"/>
      <c r="G12" s="5" t="s">
        <v>92</v>
      </c>
      <c r="H12" s="4"/>
      <c r="I12" s="2"/>
      <c r="J12" s="2"/>
      <c r="K12" s="83"/>
      <c r="L12" s="83"/>
      <c r="M12" s="83"/>
      <c r="N12" s="83"/>
      <c r="O12" s="83"/>
      <c r="P12" s="83"/>
      <c r="Q12" s="83"/>
    </row>
    <row r="13" spans="1:17" s="61" customFormat="1" ht="14.25">
      <c r="A13" s="2" t="s">
        <v>93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3"/>
      <c r="L13" s="83"/>
      <c r="M13" s="83"/>
      <c r="N13" s="83"/>
      <c r="O13" s="83"/>
      <c r="P13" s="83"/>
      <c r="Q13" s="83"/>
    </row>
    <row r="14" spans="1:17" s="61" customFormat="1" ht="14.25">
      <c r="A14" s="2" t="s">
        <v>94</v>
      </c>
      <c r="B14" s="2"/>
      <c r="C14" s="2"/>
      <c r="D14" s="2"/>
      <c r="E14" s="5"/>
      <c r="F14" s="5"/>
      <c r="G14" s="5"/>
      <c r="H14" s="4"/>
      <c r="I14" s="2"/>
      <c r="J14" s="2"/>
      <c r="K14" s="83"/>
      <c r="L14" s="83"/>
      <c r="M14" s="83"/>
      <c r="N14" s="83"/>
      <c r="O14" s="83"/>
      <c r="P14" s="83"/>
      <c r="Q14" s="83"/>
    </row>
    <row r="15" spans="1:17" s="61" customFormat="1" ht="14.25">
      <c r="A15" s="2" t="s">
        <v>95</v>
      </c>
      <c r="B15" s="2"/>
      <c r="C15" s="2"/>
      <c r="D15" s="2"/>
      <c r="E15" s="5"/>
      <c r="F15" s="5"/>
      <c r="G15" s="5"/>
      <c r="H15" s="4"/>
      <c r="I15" s="2"/>
      <c r="J15" s="2"/>
      <c r="K15" s="83"/>
      <c r="L15" s="83"/>
      <c r="M15" s="83"/>
      <c r="N15" s="83"/>
      <c r="O15" s="83"/>
      <c r="P15" s="83"/>
      <c r="Q15" s="83"/>
    </row>
    <row r="16" spans="1:17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27" t="s">
        <v>96</v>
      </c>
      <c r="B17" s="127"/>
      <c r="C17" s="127"/>
      <c r="D17" s="127"/>
      <c r="E17" s="127"/>
      <c r="F17" s="127"/>
      <c r="G17" s="127"/>
      <c r="H17" s="127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00" t="s">
        <v>8</v>
      </c>
      <c r="B19" s="100"/>
      <c r="C19" s="100"/>
      <c r="D19" s="100"/>
      <c r="E19" s="100"/>
      <c r="F19" s="100"/>
      <c r="G19" s="100"/>
      <c r="H19" s="100"/>
      <c r="I19" s="62"/>
      <c r="J19" s="62"/>
    </row>
    <row r="20" spans="1:15" ht="15">
      <c r="A20" s="10"/>
      <c r="B20" s="139"/>
      <c r="C20" s="139"/>
      <c r="D20" s="139"/>
      <c r="E20" s="139"/>
      <c r="F20" s="139"/>
      <c r="G20" s="10"/>
      <c r="H20" s="11" t="s">
        <v>9</v>
      </c>
      <c r="I20" s="11"/>
    </row>
    <row r="21" spans="1:15" s="61" customFormat="1" ht="15" customHeight="1">
      <c r="A21" s="140" t="s">
        <v>10</v>
      </c>
      <c r="B21" s="141"/>
      <c r="C21" s="142"/>
      <c r="D21" s="136" t="s">
        <v>11</v>
      </c>
      <c r="E21" s="136" t="s">
        <v>12</v>
      </c>
      <c r="F21" s="136" t="s">
        <v>13</v>
      </c>
      <c r="G21" s="150" t="s">
        <v>14</v>
      </c>
      <c r="H21" s="150" t="s">
        <v>15</v>
      </c>
      <c r="I21" s="63"/>
    </row>
    <row r="22" spans="1:15" s="61" customFormat="1" ht="15" customHeight="1">
      <c r="A22" s="143"/>
      <c r="B22" s="144"/>
      <c r="C22" s="145"/>
      <c r="D22" s="137"/>
      <c r="E22" s="137"/>
      <c r="F22" s="137"/>
      <c r="G22" s="151"/>
      <c r="H22" s="151"/>
      <c r="I22" s="63"/>
    </row>
    <row r="23" spans="1:15" s="61" customFormat="1" ht="90" customHeight="1">
      <c r="A23" s="146"/>
      <c r="B23" s="147"/>
      <c r="C23" s="148"/>
      <c r="D23" s="138"/>
      <c r="E23" s="138"/>
      <c r="F23" s="138"/>
      <c r="G23" s="151"/>
      <c r="H23" s="151"/>
      <c r="I23" s="63"/>
    </row>
    <row r="24" spans="1:15" s="64" customFormat="1" ht="14.25">
      <c r="A24" s="12"/>
      <c r="B24" s="13"/>
      <c r="C24" s="82">
        <v>812902</v>
      </c>
      <c r="D24" s="14">
        <v>808454</v>
      </c>
      <c r="E24" s="14">
        <v>15652.2</v>
      </c>
      <c r="F24" s="15">
        <f>D24-C24</f>
        <v>-4448</v>
      </c>
      <c r="G24" s="16">
        <f>H61</f>
        <v>807220.91846761841</v>
      </c>
      <c r="H24" s="17">
        <v>28827</v>
      </c>
      <c r="J24" s="65"/>
    </row>
    <row r="25" spans="1:15" s="64" customFormat="1" ht="44.45" customHeight="1">
      <c r="A25" s="153" t="s">
        <v>97</v>
      </c>
      <c r="B25" s="153"/>
      <c r="C25" s="153"/>
      <c r="D25" s="153"/>
      <c r="E25" s="153"/>
      <c r="F25" s="153"/>
      <c r="G25" s="153"/>
      <c r="H25" s="153"/>
      <c r="J25" s="65"/>
    </row>
    <row r="26" spans="1:15" s="64" customFormat="1" ht="27.2" customHeight="1">
      <c r="A26" s="154" t="s">
        <v>98</v>
      </c>
      <c r="B26" s="154"/>
      <c r="C26" s="154"/>
      <c r="D26" s="154"/>
      <c r="E26" s="154"/>
      <c r="F26" s="154"/>
      <c r="G26" s="154"/>
      <c r="H26" s="154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5" t="s">
        <v>99</v>
      </c>
      <c r="B28" s="155"/>
      <c r="C28" s="155"/>
      <c r="D28" s="155"/>
      <c r="E28" s="155"/>
      <c r="F28" s="155"/>
      <c r="G28" s="155"/>
      <c r="H28" s="155"/>
      <c r="I28" s="2"/>
      <c r="J28" s="2"/>
    </row>
    <row r="29" spans="1:15" ht="14.25">
      <c r="A29" s="5" t="s">
        <v>100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56" t="s">
        <v>16</v>
      </c>
      <c r="B30" s="156"/>
      <c r="C30" s="156"/>
      <c r="D30" s="156"/>
      <c r="E30" s="156"/>
      <c r="F30" s="156"/>
      <c r="G30" s="156"/>
      <c r="H30" s="156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9" customFormat="1" ht="15.75">
      <c r="A33" s="132" t="s">
        <v>18</v>
      </c>
      <c r="B33" s="132"/>
      <c r="C33" s="132"/>
      <c r="D33" s="132"/>
      <c r="E33" s="132"/>
      <c r="F33" s="132"/>
      <c r="G33" s="132"/>
      <c r="H33" s="132"/>
      <c r="I33" s="84"/>
      <c r="J33" s="84"/>
    </row>
    <row r="34" spans="1:18" s="19" customFormat="1">
      <c r="A34" s="20"/>
      <c r="B34" s="21"/>
      <c r="C34" s="131"/>
      <c r="D34" s="131"/>
      <c r="E34" s="152"/>
      <c r="F34" s="152"/>
      <c r="G34" s="21"/>
      <c r="H34" s="22" t="s">
        <v>19</v>
      </c>
      <c r="I34" s="22"/>
    </row>
    <row r="35" spans="1:18" s="19" customFormat="1" ht="15.75">
      <c r="A35" s="124" t="s">
        <v>20</v>
      </c>
      <c r="B35" s="125"/>
      <c r="C35" s="129" t="s">
        <v>21</v>
      </c>
      <c r="D35" s="149"/>
      <c r="E35" s="149"/>
      <c r="F35" s="149"/>
      <c r="G35" s="130"/>
      <c r="H35" s="23" t="s">
        <v>22</v>
      </c>
      <c r="L35" s="83"/>
      <c r="M35" s="83"/>
      <c r="N35" s="83"/>
      <c r="O35" s="83"/>
      <c r="P35" s="83"/>
      <c r="Q35" s="83"/>
      <c r="R35" s="83"/>
    </row>
    <row r="36" spans="1:18" s="19" customFormat="1" ht="15" customHeight="1">
      <c r="A36" s="111" t="s">
        <v>101</v>
      </c>
      <c r="B36" s="112"/>
      <c r="C36" s="24" t="s">
        <v>102</v>
      </c>
      <c r="D36" s="25"/>
      <c r="E36" s="25"/>
      <c r="F36" s="25"/>
      <c r="G36" s="25"/>
      <c r="H36" s="80">
        <f>56+1314</f>
        <v>1370</v>
      </c>
      <c r="L36" s="83"/>
      <c r="M36" s="83"/>
      <c r="N36" s="83"/>
      <c r="O36" s="83"/>
      <c r="P36" s="83"/>
      <c r="Q36" s="83"/>
      <c r="R36" s="83"/>
    </row>
    <row r="37" spans="1:18" s="19" customFormat="1" ht="15" customHeight="1">
      <c r="A37" s="113"/>
      <c r="B37" s="114"/>
      <c r="C37" s="24" t="s">
        <v>103</v>
      </c>
      <c r="D37" s="85"/>
      <c r="E37" s="85"/>
      <c r="F37" s="85"/>
      <c r="G37" s="89"/>
      <c r="H37" s="80">
        <f>16711+16711</f>
        <v>33422</v>
      </c>
      <c r="L37" s="83"/>
      <c r="M37" s="83"/>
      <c r="N37" s="83"/>
      <c r="O37" s="83"/>
      <c r="P37" s="83"/>
      <c r="Q37" s="83"/>
      <c r="R37" s="83"/>
    </row>
    <row r="38" spans="1:18" s="19" customFormat="1" ht="15" customHeight="1">
      <c r="A38" s="113"/>
      <c r="B38" s="114"/>
      <c r="C38" s="24" t="s">
        <v>104</v>
      </c>
      <c r="D38" s="85"/>
      <c r="E38" s="85"/>
      <c r="F38" s="85"/>
      <c r="G38" s="85"/>
      <c r="H38" s="80">
        <f>2671+2363+1503</f>
        <v>6537</v>
      </c>
      <c r="L38" s="83"/>
      <c r="M38" s="83"/>
      <c r="N38" s="83"/>
      <c r="O38" s="83"/>
      <c r="P38" s="83"/>
      <c r="Q38" s="83"/>
      <c r="R38" s="83"/>
    </row>
    <row r="39" spans="1:18" s="19" customFormat="1" ht="15" customHeight="1">
      <c r="A39" s="113"/>
      <c r="B39" s="114"/>
      <c r="C39" s="24" t="s">
        <v>105</v>
      </c>
      <c r="D39" s="85"/>
      <c r="E39" s="85"/>
      <c r="F39" s="85"/>
      <c r="G39" s="85"/>
      <c r="H39" s="80">
        <f>1720</f>
        <v>1720</v>
      </c>
      <c r="L39" s="83"/>
      <c r="M39" s="83"/>
      <c r="N39" s="83"/>
      <c r="O39" s="83"/>
      <c r="P39" s="83"/>
      <c r="Q39" s="83"/>
      <c r="R39" s="83"/>
    </row>
    <row r="40" spans="1:18" s="19" customFormat="1" ht="15" customHeight="1">
      <c r="A40" s="113"/>
      <c r="B40" s="114"/>
      <c r="C40" s="24" t="s">
        <v>106</v>
      </c>
      <c r="D40" s="25"/>
      <c r="E40" s="25"/>
      <c r="F40" s="25"/>
      <c r="G40" s="25"/>
      <c r="H40" s="80">
        <f>1894</f>
        <v>1894</v>
      </c>
      <c r="L40" s="83"/>
      <c r="M40" s="83"/>
      <c r="N40" s="83"/>
      <c r="O40" s="83"/>
      <c r="P40" s="83"/>
      <c r="Q40" s="83"/>
      <c r="R40" s="83"/>
    </row>
    <row r="41" spans="1:18" s="19" customFormat="1" ht="15" customHeight="1">
      <c r="A41" s="113"/>
      <c r="B41" s="114"/>
      <c r="C41" s="24"/>
      <c r="D41" s="25"/>
      <c r="E41" s="25"/>
      <c r="F41" s="25"/>
      <c r="G41" s="25"/>
      <c r="H41" s="81">
        <f>SUM(H36:H40)</f>
        <v>44943</v>
      </c>
      <c r="L41" s="87"/>
      <c r="M41" s="87"/>
      <c r="N41" s="87"/>
      <c r="O41" s="87"/>
      <c r="P41" s="87"/>
      <c r="Q41" s="83"/>
      <c r="R41" s="83"/>
    </row>
    <row r="42" spans="1:18" s="19" customFormat="1" ht="15" customHeight="1">
      <c r="A42" s="113"/>
      <c r="B42" s="114"/>
      <c r="C42" s="124" t="s">
        <v>107</v>
      </c>
      <c r="D42" s="125"/>
      <c r="E42" s="125"/>
      <c r="F42" s="125"/>
      <c r="G42" s="126"/>
      <c r="H42" s="80"/>
      <c r="L42" s="87"/>
      <c r="M42" s="87"/>
      <c r="N42" s="87"/>
      <c r="O42" s="87"/>
      <c r="P42" s="87"/>
      <c r="Q42" s="83"/>
      <c r="R42" s="83"/>
    </row>
    <row r="43" spans="1:18" s="19" customFormat="1" ht="15" customHeight="1">
      <c r="A43" s="113"/>
      <c r="B43" s="114"/>
      <c r="C43" s="24" t="s">
        <v>105</v>
      </c>
      <c r="D43" s="85"/>
      <c r="E43" s="85"/>
      <c r="F43" s="85"/>
      <c r="G43" s="89"/>
      <c r="H43" s="80">
        <f>15880</f>
        <v>15880</v>
      </c>
      <c r="L43" s="87"/>
      <c r="M43" s="87"/>
      <c r="N43" s="87"/>
      <c r="O43" s="87"/>
      <c r="P43" s="87"/>
      <c r="Q43" s="83"/>
      <c r="R43" s="83"/>
    </row>
    <row r="44" spans="1:18" s="19" customFormat="1" ht="15" customHeight="1">
      <c r="A44" s="115"/>
      <c r="B44" s="116"/>
      <c r="C44" s="24" t="s">
        <v>108</v>
      </c>
      <c r="D44" s="85"/>
      <c r="E44" s="85"/>
      <c r="F44" s="85"/>
      <c r="G44" s="89"/>
      <c r="H44" s="80">
        <f>635</f>
        <v>635</v>
      </c>
      <c r="L44" s="87"/>
      <c r="M44" s="87"/>
      <c r="N44" s="87"/>
      <c r="O44" s="87"/>
      <c r="P44" s="87"/>
      <c r="Q44" s="83"/>
      <c r="R44" s="83"/>
    </row>
    <row r="45" spans="1:18">
      <c r="A45" s="27"/>
      <c r="B45" s="27"/>
      <c r="C45" s="27"/>
      <c r="D45" s="27"/>
      <c r="E45" s="28"/>
      <c r="F45" s="28"/>
      <c r="G45" s="28"/>
      <c r="H45" s="28"/>
      <c r="I45" s="28"/>
      <c r="J45" s="28"/>
    </row>
    <row r="46" spans="1:18" ht="42.75" customHeight="1">
      <c r="A46" s="127" t="s">
        <v>109</v>
      </c>
      <c r="B46" s="127"/>
      <c r="C46" s="127"/>
      <c r="D46" s="127"/>
      <c r="E46" s="127"/>
      <c r="F46" s="127"/>
      <c r="G46" s="127"/>
      <c r="H46" s="127"/>
      <c r="I46" s="60"/>
      <c r="J46" s="60"/>
    </row>
    <row r="47" spans="1:18">
      <c r="A47" s="27"/>
      <c r="B47" s="27"/>
      <c r="C47" s="27"/>
      <c r="D47" s="27"/>
      <c r="E47" s="28"/>
      <c r="F47" s="28"/>
      <c r="G47" s="28"/>
      <c r="H47" s="28"/>
      <c r="I47" s="28"/>
      <c r="J47" s="28"/>
    </row>
    <row r="48" spans="1:18" ht="33" customHeight="1">
      <c r="A48" s="128" t="s">
        <v>79</v>
      </c>
      <c r="B48" s="128"/>
      <c r="C48" s="128"/>
      <c r="D48" s="128"/>
      <c r="E48" s="128"/>
      <c r="F48" s="128"/>
      <c r="G48" s="128"/>
      <c r="H48" s="128"/>
      <c r="I48" s="66"/>
      <c r="J48" s="66"/>
    </row>
    <row r="49" spans="1:13" ht="15">
      <c r="A49" s="29"/>
      <c r="B49" s="29"/>
      <c r="C49" s="29"/>
      <c r="D49" s="29"/>
      <c r="E49" s="29"/>
      <c r="F49" s="29"/>
      <c r="G49" s="29"/>
      <c r="H49" s="67" t="s">
        <v>23</v>
      </c>
      <c r="J49" s="29"/>
    </row>
    <row r="50" spans="1:13" ht="15.75">
      <c r="A50" s="129" t="s">
        <v>20</v>
      </c>
      <c r="B50" s="130"/>
      <c r="C50" s="129" t="s">
        <v>21</v>
      </c>
      <c r="D50" s="149"/>
      <c r="E50" s="149"/>
      <c r="F50" s="149"/>
      <c r="G50" s="130"/>
      <c r="H50" s="23" t="s">
        <v>22</v>
      </c>
      <c r="I50" s="29"/>
      <c r="J50" s="29"/>
    </row>
    <row r="51" spans="1:13" ht="15" customHeight="1">
      <c r="A51" s="111" t="s">
        <v>101</v>
      </c>
      <c r="B51" s="112"/>
      <c r="C51" s="103" t="s">
        <v>110</v>
      </c>
      <c r="D51" s="104"/>
      <c r="E51" s="104"/>
      <c r="F51" s="104"/>
      <c r="G51" s="105"/>
      <c r="H51" s="26">
        <f>237+503</f>
        <v>740</v>
      </c>
      <c r="I51" s="29"/>
      <c r="J51" s="29"/>
    </row>
    <row r="52" spans="1:13" ht="30.6" customHeight="1">
      <c r="A52" s="113"/>
      <c r="B52" s="114"/>
      <c r="C52" s="103" t="s">
        <v>111</v>
      </c>
      <c r="D52" s="104"/>
      <c r="E52" s="104"/>
      <c r="F52" s="104"/>
      <c r="G52" s="105"/>
      <c r="H52" s="26">
        <f>3158+1007+570+825+628</f>
        <v>6188</v>
      </c>
      <c r="I52" s="29"/>
      <c r="J52" s="29"/>
    </row>
    <row r="53" spans="1:13" ht="15" customHeight="1">
      <c r="A53" s="113"/>
      <c r="B53" s="114"/>
      <c r="C53" s="103" t="s">
        <v>112</v>
      </c>
      <c r="D53" s="104"/>
      <c r="E53" s="104"/>
      <c r="F53" s="104"/>
      <c r="G53" s="105"/>
      <c r="H53" s="26">
        <f>13000</f>
        <v>13000</v>
      </c>
      <c r="I53" s="29"/>
      <c r="J53" s="29"/>
    </row>
    <row r="54" spans="1:13" ht="14.25">
      <c r="A54" s="115"/>
      <c r="B54" s="116"/>
      <c r="C54" s="117" t="s">
        <v>24</v>
      </c>
      <c r="D54" s="118"/>
      <c r="E54" s="118"/>
      <c r="F54" s="118"/>
      <c r="G54" s="119"/>
      <c r="H54" s="37">
        <v>4965</v>
      </c>
      <c r="I54" s="28"/>
      <c r="J54" s="28"/>
      <c r="M54" s="90"/>
    </row>
    <row r="55" spans="1:13">
      <c r="A55" s="27"/>
      <c r="B55" s="27"/>
      <c r="C55" s="27"/>
      <c r="D55" s="27"/>
      <c r="E55" s="28"/>
      <c r="F55" s="28"/>
      <c r="G55" s="28"/>
      <c r="H55" s="28"/>
      <c r="I55" s="28"/>
      <c r="J55" s="28"/>
    </row>
    <row r="56" spans="1:13">
      <c r="A56" s="83" t="s">
        <v>113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</row>
    <row r="57" spans="1:13" ht="18" customHeight="1">
      <c r="A57" s="120" t="s">
        <v>72</v>
      </c>
      <c r="B57" s="120"/>
      <c r="C57" s="120"/>
      <c r="D57" s="120"/>
      <c r="E57" s="120"/>
      <c r="F57" s="120"/>
      <c r="G57" s="120"/>
      <c r="H57" s="120"/>
      <c r="I57" s="30"/>
      <c r="J57" s="30"/>
    </row>
    <row r="58" spans="1:13" ht="12.2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</row>
    <row r="59" spans="1:13" ht="15.75">
      <c r="A59" s="100" t="s">
        <v>25</v>
      </c>
      <c r="B59" s="100"/>
      <c r="C59" s="100"/>
      <c r="D59" s="100"/>
      <c r="E59" s="100"/>
      <c r="F59" s="100"/>
      <c r="G59" s="100"/>
      <c r="H59" s="100"/>
      <c r="I59" s="62"/>
      <c r="J59" s="62"/>
    </row>
    <row r="60" spans="1:13" ht="15.75">
      <c r="A60" s="9"/>
      <c r="B60" s="9"/>
      <c r="C60" s="9"/>
      <c r="D60" s="9"/>
      <c r="E60" s="9"/>
      <c r="F60" s="9"/>
      <c r="G60" s="9"/>
      <c r="H60" s="67" t="s">
        <v>26</v>
      </c>
      <c r="J60" s="9"/>
    </row>
    <row r="61" spans="1:13" ht="15.75">
      <c r="A61" s="101" t="s">
        <v>27</v>
      </c>
      <c r="B61" s="101"/>
      <c r="C61" s="101"/>
      <c r="D61" s="101"/>
      <c r="E61" s="101"/>
      <c r="F61" s="101"/>
      <c r="G61" s="102"/>
      <c r="H61" s="31">
        <f>SUM(H69:H82)+H63+H68</f>
        <v>807220.91846761841</v>
      </c>
      <c r="I61" s="68"/>
      <c r="J61" s="68"/>
    </row>
    <row r="62" spans="1:13" ht="15">
      <c r="A62" s="32" t="s">
        <v>28</v>
      </c>
      <c r="B62" s="157" t="s">
        <v>29</v>
      </c>
      <c r="C62" s="158"/>
      <c r="D62" s="158"/>
      <c r="E62" s="158"/>
      <c r="F62" s="158"/>
      <c r="G62" s="159"/>
      <c r="H62" s="33" t="s">
        <v>30</v>
      </c>
      <c r="I62" s="34"/>
    </row>
    <row r="63" spans="1:13" ht="15.75">
      <c r="A63" s="35" t="s">
        <v>31</v>
      </c>
      <c r="B63" s="24" t="s">
        <v>32</v>
      </c>
      <c r="C63" s="25"/>
      <c r="D63" s="25"/>
      <c r="E63" s="25"/>
      <c r="F63" s="25"/>
      <c r="G63" s="25"/>
      <c r="H63" s="36">
        <f>SUM(H64:H67)</f>
        <v>22270.951187718871</v>
      </c>
      <c r="I63" s="10"/>
      <c r="K63" s="69">
        <f>[1]Основное!$C$31*[1]Основное!K35</f>
        <v>0</v>
      </c>
    </row>
    <row r="64" spans="1:13" ht="15">
      <c r="A64" s="35"/>
      <c r="B64" s="24" t="s">
        <v>33</v>
      </c>
      <c r="C64" s="25"/>
      <c r="D64" s="25"/>
      <c r="E64" s="25"/>
      <c r="F64" s="25"/>
      <c r="G64" s="25"/>
      <c r="H64" s="37">
        <f>302+668</f>
        <v>970</v>
      </c>
      <c r="I64" s="10"/>
    </row>
    <row r="65" spans="1:23" ht="15">
      <c r="A65" s="35"/>
      <c r="B65" s="103" t="s">
        <v>34</v>
      </c>
      <c r="C65" s="104"/>
      <c r="D65" s="104"/>
      <c r="E65" s="104"/>
      <c r="F65" s="25"/>
      <c r="G65" s="25"/>
      <c r="H65" s="37">
        <v>3190</v>
      </c>
      <c r="I65" s="10"/>
    </row>
    <row r="66" spans="1:23" ht="15" customHeight="1">
      <c r="A66" s="35"/>
      <c r="B66" s="103" t="s">
        <v>73</v>
      </c>
      <c r="C66" s="104"/>
      <c r="D66" s="104"/>
      <c r="E66" s="104"/>
      <c r="F66" s="104"/>
      <c r="G66" s="105"/>
      <c r="H66" s="37">
        <v>1809</v>
      </c>
      <c r="I66" s="10"/>
    </row>
    <row r="67" spans="1:23" ht="50.25" customHeight="1">
      <c r="A67" s="35"/>
      <c r="B67" s="106" t="s">
        <v>69</v>
      </c>
      <c r="C67" s="107"/>
      <c r="D67" s="107"/>
      <c r="E67" s="107"/>
      <c r="F67" s="107"/>
      <c r="G67" s="107"/>
      <c r="H67" s="37">
        <f>[1]Основное!C31*[1]Основное!H35</f>
        <v>16301.951187718871</v>
      </c>
      <c r="I67" s="10"/>
    </row>
    <row r="68" spans="1:23" ht="29.85" customHeight="1">
      <c r="A68" s="35" t="s">
        <v>35</v>
      </c>
      <c r="B68" s="108" t="s">
        <v>36</v>
      </c>
      <c r="C68" s="109"/>
      <c r="D68" s="109"/>
      <c r="E68" s="109"/>
      <c r="F68" s="109"/>
      <c r="G68" s="110"/>
      <c r="H68" s="37">
        <f>1720+16711+16711+13000+4965+[1]Основное!H37*[1]Основное!C31</f>
        <v>55960.233629131762</v>
      </c>
      <c r="I68" s="10"/>
      <c r="L68" s="83"/>
      <c r="M68" s="83"/>
      <c r="N68" s="83"/>
      <c r="O68" s="83"/>
      <c r="P68" s="83"/>
      <c r="Q68" s="83"/>
      <c r="R68" s="83"/>
    </row>
    <row r="69" spans="1:23" ht="15">
      <c r="A69" s="35" t="s">
        <v>37</v>
      </c>
      <c r="B69" s="24" t="s">
        <v>38</v>
      </c>
      <c r="C69" s="25"/>
      <c r="D69" s="25"/>
      <c r="E69" s="25"/>
      <c r="F69" s="25"/>
      <c r="G69" s="25"/>
      <c r="H69" s="37">
        <f>[1]Основное!$C$31*[1]Основное!H36</f>
        <v>3301.6047597411234</v>
      </c>
      <c r="I69" s="10"/>
      <c r="L69" s="83"/>
      <c r="M69" s="83"/>
      <c r="N69" s="83"/>
      <c r="O69" s="83"/>
      <c r="P69" s="83"/>
      <c r="Q69" s="83"/>
      <c r="R69" s="83"/>
    </row>
    <row r="70" spans="1:23" ht="15">
      <c r="A70" s="35" t="s">
        <v>39</v>
      </c>
      <c r="B70" s="24" t="s">
        <v>40</v>
      </c>
      <c r="C70" s="25"/>
      <c r="D70" s="25"/>
      <c r="E70" s="25"/>
      <c r="F70" s="25"/>
      <c r="G70" s="25"/>
      <c r="H70" s="37">
        <f>[1]Основное!$C$31*[1]Основное!H38</f>
        <v>36434.007871119444</v>
      </c>
      <c r="I70" s="10"/>
      <c r="K70" s="83"/>
      <c r="L70" s="83"/>
      <c r="M70" s="83"/>
      <c r="N70" s="83"/>
      <c r="O70" s="83"/>
      <c r="P70" s="83"/>
      <c r="Q70" s="83"/>
      <c r="R70" s="83"/>
    </row>
    <row r="71" spans="1:23" ht="15">
      <c r="A71" s="35" t="s">
        <v>41</v>
      </c>
      <c r="B71" s="24" t="s">
        <v>70</v>
      </c>
      <c r="C71" s="25"/>
      <c r="D71" s="25"/>
      <c r="E71" s="25"/>
      <c r="F71" s="25"/>
      <c r="G71" s="25"/>
      <c r="H71" s="37">
        <f>[1]Основное!$C$31*[1]Основное!H39</f>
        <v>4521.8079448150784</v>
      </c>
      <c r="I71" s="10"/>
      <c r="K71" s="83"/>
      <c r="L71" s="83"/>
      <c r="M71" s="83"/>
      <c r="N71" s="83"/>
      <c r="O71" s="83"/>
      <c r="P71" s="83"/>
      <c r="Q71" s="83"/>
      <c r="R71" s="83"/>
    </row>
    <row r="72" spans="1:23" ht="15">
      <c r="A72" s="35" t="s">
        <v>42</v>
      </c>
      <c r="B72" s="24" t="s">
        <v>75</v>
      </c>
      <c r="C72" s="25"/>
      <c r="D72" s="25"/>
      <c r="E72" s="25"/>
      <c r="F72" s="25"/>
      <c r="G72" s="25"/>
      <c r="H72" s="37">
        <f>[1]Основное!$C$31*[1]Основное!H40</f>
        <v>28335.19778056338</v>
      </c>
      <c r="I72" s="10"/>
      <c r="K72" s="83"/>
      <c r="L72" s="83"/>
      <c r="M72" s="83"/>
      <c r="N72" s="83"/>
      <c r="O72" s="83"/>
      <c r="P72" s="83"/>
      <c r="Q72" s="83"/>
    </row>
    <row r="73" spans="1:23" ht="15">
      <c r="A73" s="35" t="s">
        <v>43</v>
      </c>
      <c r="B73" s="24" t="s">
        <v>45</v>
      </c>
      <c r="C73" s="25"/>
      <c r="D73" s="25"/>
      <c r="E73" s="25"/>
      <c r="F73" s="25"/>
      <c r="G73" s="25"/>
      <c r="H73" s="37">
        <f>[1]Основное!$C$31*[1]Основное!H41</f>
        <v>135942.16806308372</v>
      </c>
      <c r="I73" s="10"/>
      <c r="K73" s="83"/>
      <c r="L73" s="83"/>
      <c r="M73" s="83"/>
      <c r="N73" s="83"/>
      <c r="O73" s="83"/>
      <c r="P73" s="83"/>
      <c r="Q73" s="83"/>
    </row>
    <row r="74" spans="1:23" ht="15">
      <c r="A74" s="35" t="s">
        <v>44</v>
      </c>
      <c r="B74" s="24" t="s">
        <v>47</v>
      </c>
      <c r="C74" s="25"/>
      <c r="D74" s="25"/>
      <c r="E74" s="25"/>
      <c r="F74" s="25"/>
      <c r="G74" s="25"/>
      <c r="H74" s="37">
        <f>[1]Основное!$C$31*[1]Основное!H42+4100*2</f>
        <v>8790.4491832528038</v>
      </c>
      <c r="I74" s="10"/>
      <c r="K74" s="83"/>
      <c r="L74" s="83"/>
      <c r="M74" s="83"/>
      <c r="N74" s="83"/>
      <c r="O74" s="83"/>
      <c r="P74" s="83"/>
      <c r="Q74" s="83"/>
    </row>
    <row r="75" spans="1:23" ht="15">
      <c r="A75" s="35" t="s">
        <v>46</v>
      </c>
      <c r="B75" s="24" t="s">
        <v>80</v>
      </c>
      <c r="C75" s="25"/>
      <c r="D75" s="25"/>
      <c r="E75" s="25"/>
      <c r="F75" s="25"/>
      <c r="G75" s="25"/>
      <c r="H75" s="37">
        <f>1764+1998.6*11</f>
        <v>23748.6</v>
      </c>
      <c r="I75" s="10"/>
      <c r="K75" s="83"/>
      <c r="L75" s="83"/>
      <c r="M75" s="83"/>
      <c r="N75" s="83"/>
      <c r="O75" s="83"/>
      <c r="P75" s="83"/>
      <c r="Q75" s="83"/>
    </row>
    <row r="76" spans="1:23" ht="15">
      <c r="A76" s="35" t="s">
        <v>48</v>
      </c>
      <c r="B76" s="24" t="s">
        <v>76</v>
      </c>
      <c r="C76" s="25"/>
      <c r="D76" s="25"/>
      <c r="E76" s="25"/>
      <c r="F76" s="25"/>
      <c r="G76" s="25"/>
      <c r="H76" s="37">
        <f>[1]Основное!$C$31*[1]Основное!H43</f>
        <v>17466.129904084846</v>
      </c>
      <c r="I76" s="10"/>
      <c r="K76" s="83"/>
      <c r="L76" s="83"/>
      <c r="M76" s="83"/>
      <c r="N76" s="83"/>
      <c r="O76" s="83"/>
      <c r="P76" s="83"/>
      <c r="Q76" s="83"/>
    </row>
    <row r="77" spans="1:23" ht="15">
      <c r="A77" s="35" t="s">
        <v>49</v>
      </c>
      <c r="B77" s="24" t="s">
        <v>50</v>
      </c>
      <c r="C77" s="25"/>
      <c r="D77" s="25"/>
      <c r="E77" s="25"/>
      <c r="F77" s="25"/>
      <c r="G77" s="25"/>
      <c r="H77" s="37">
        <f>[1]Основное!$C$31*[1]Основное!H44</f>
        <v>10584.240062170311</v>
      </c>
      <c r="I77" s="10"/>
      <c r="K77" s="83"/>
      <c r="L77" s="83"/>
      <c r="M77" s="83"/>
      <c r="N77" s="83"/>
      <c r="O77" s="83"/>
      <c r="P77" s="83"/>
      <c r="Q77" s="83"/>
    </row>
    <row r="78" spans="1:23" ht="15">
      <c r="A78" s="35" t="s">
        <v>51</v>
      </c>
      <c r="B78" s="24" t="s">
        <v>52</v>
      </c>
      <c r="C78" s="25"/>
      <c r="D78" s="25"/>
      <c r="E78" s="25"/>
      <c r="F78" s="25"/>
      <c r="G78" s="25"/>
      <c r="H78" s="37">
        <f>[1]Основное!$C$31*[1]Основное!H45</f>
        <v>322851.82583143096</v>
      </c>
      <c r="I78" s="10"/>
      <c r="L78" s="27"/>
      <c r="M78" s="27"/>
      <c r="N78" s="27"/>
      <c r="O78" s="27"/>
      <c r="P78" s="27"/>
    </row>
    <row r="79" spans="1:23" ht="15">
      <c r="A79" s="35" t="s">
        <v>53</v>
      </c>
      <c r="B79" s="24" t="s">
        <v>54</v>
      </c>
      <c r="C79" s="25"/>
      <c r="D79" s="25"/>
      <c r="E79" s="25"/>
      <c r="F79" s="25"/>
      <c r="G79" s="25"/>
      <c r="H79" s="37">
        <f>[1]Основное!$C$31*[1]Основное!H46</f>
        <v>86378.428420105804</v>
      </c>
      <c r="I79" s="10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</row>
    <row r="80" spans="1:23" ht="15">
      <c r="A80" s="35" t="s">
        <v>55</v>
      </c>
      <c r="B80" s="24" t="s">
        <v>56</v>
      </c>
      <c r="C80" s="25"/>
      <c r="D80" s="25"/>
      <c r="E80" s="25"/>
      <c r="F80" s="25"/>
      <c r="G80" s="25"/>
      <c r="H80" s="37">
        <f>[1]Основное!$C$31*[1]Основное!H47</f>
        <v>8623.3057103040919</v>
      </c>
      <c r="I80" s="10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</row>
    <row r="81" spans="1:16" ht="15">
      <c r="A81" s="35" t="s">
        <v>57</v>
      </c>
      <c r="B81" s="24" t="s">
        <v>71</v>
      </c>
      <c r="C81" s="25"/>
      <c r="D81" s="25"/>
      <c r="E81" s="25"/>
      <c r="F81" s="25"/>
      <c r="G81" s="25"/>
      <c r="H81" s="37">
        <f>[1]Основное!$C$31*[1]Основное!H48</f>
        <v>17624.908120096195</v>
      </c>
      <c r="I81" s="10"/>
    </row>
    <row r="82" spans="1:16" ht="14.25">
      <c r="A82" s="91" t="s">
        <v>81</v>
      </c>
      <c r="B82" s="54" t="s">
        <v>82</v>
      </c>
      <c r="C82" s="55"/>
      <c r="D82" s="55"/>
      <c r="E82" s="55"/>
      <c r="F82" s="55"/>
      <c r="G82" s="55"/>
      <c r="H82" s="56">
        <f>C24*0.03</f>
        <v>24387.059999999998</v>
      </c>
      <c r="I82" s="70"/>
      <c r="J82" s="70"/>
    </row>
    <row r="83" spans="1:16" s="19" customFormat="1" ht="26.45" customHeight="1">
      <c r="A83" s="96" t="s">
        <v>114</v>
      </c>
      <c r="B83" s="96"/>
      <c r="C83" s="96"/>
      <c r="D83" s="96"/>
      <c r="E83" s="96"/>
      <c r="F83" s="96"/>
      <c r="G83" s="96"/>
      <c r="H83" s="96"/>
      <c r="I83" s="71"/>
      <c r="J83" s="71"/>
    </row>
    <row r="84" spans="1:16" s="19" customFormat="1">
      <c r="A84" s="38"/>
      <c r="B84" s="92"/>
      <c r="C84" s="92"/>
      <c r="D84" s="92"/>
      <c r="E84" s="92"/>
      <c r="F84" s="92"/>
      <c r="G84" s="92"/>
      <c r="H84" s="92"/>
      <c r="I84" s="39"/>
      <c r="J84" s="39"/>
    </row>
    <row r="85" spans="1:16" s="19" customFormat="1" ht="15.75">
      <c r="A85" s="97" t="s">
        <v>58</v>
      </c>
      <c r="B85" s="97"/>
      <c r="C85" s="97"/>
      <c r="D85" s="97"/>
      <c r="E85" s="97"/>
      <c r="F85" s="97"/>
      <c r="G85" s="97"/>
      <c r="I85" s="38"/>
      <c r="J85" s="38"/>
    </row>
    <row r="86" spans="1:16" s="19" customFormat="1" ht="15">
      <c r="A86" s="34"/>
      <c r="B86" s="34"/>
      <c r="C86" s="34"/>
      <c r="D86" s="34"/>
      <c r="E86" s="40" t="s">
        <v>59</v>
      </c>
      <c r="F86" s="46"/>
      <c r="H86" s="39"/>
      <c r="I86" s="39"/>
      <c r="J86" s="39"/>
    </row>
    <row r="87" spans="1:16" s="19" customFormat="1" ht="28.5">
      <c r="A87" s="93" t="s">
        <v>115</v>
      </c>
      <c r="B87" s="41" t="s">
        <v>60</v>
      </c>
      <c r="C87" s="41" t="s">
        <v>74</v>
      </c>
      <c r="D87" s="42" t="s">
        <v>61</v>
      </c>
      <c r="E87" s="43" t="s">
        <v>62</v>
      </c>
      <c r="F87" s="44"/>
      <c r="G87" s="45"/>
      <c r="H87" s="46"/>
      <c r="I87" s="39"/>
      <c r="J87" s="39"/>
      <c r="K87" s="39"/>
    </row>
    <row r="88" spans="1:16" s="19" customFormat="1" ht="15.75">
      <c r="A88" s="47">
        <v>1012.2</v>
      </c>
      <c r="B88" s="47">
        <v>4320</v>
      </c>
      <c r="C88" s="47">
        <v>4320</v>
      </c>
      <c r="D88" s="48">
        <v>6000</v>
      </c>
      <c r="E88" s="88">
        <f>SUM(A88:D88)</f>
        <v>15652.2</v>
      </c>
      <c r="F88" s="49"/>
      <c r="G88" s="50"/>
      <c r="H88" s="39"/>
      <c r="I88" s="39"/>
    </row>
    <row r="89" spans="1:16" s="19" customFormat="1" ht="15">
      <c r="A89" s="51"/>
      <c r="B89" s="51"/>
      <c r="C89" s="52"/>
      <c r="D89" s="52"/>
      <c r="E89" s="52"/>
      <c r="F89" s="52"/>
      <c r="G89" s="46"/>
      <c r="H89" s="39"/>
      <c r="I89" s="39"/>
      <c r="J89" s="39"/>
    </row>
    <row r="90" spans="1:16" s="19" customFormat="1" ht="93.2" customHeight="1">
      <c r="A90" s="123" t="s">
        <v>77</v>
      </c>
      <c r="B90" s="123"/>
      <c r="C90" s="123"/>
      <c r="D90" s="123"/>
      <c r="E90" s="123"/>
      <c r="F90" s="123"/>
      <c r="G90" s="123"/>
      <c r="H90" s="123"/>
      <c r="I90" s="72"/>
      <c r="J90" s="72"/>
      <c r="K90" s="72"/>
      <c r="L90" s="72"/>
      <c r="M90" s="72"/>
    </row>
    <row r="91" spans="1:16" ht="60.75" customHeight="1">
      <c r="A91" s="122" t="s">
        <v>63</v>
      </c>
      <c r="B91" s="122"/>
      <c r="C91" s="122"/>
      <c r="D91" s="122"/>
      <c r="E91" s="122"/>
      <c r="F91" s="122"/>
      <c r="G91" s="122"/>
      <c r="H91" s="122"/>
      <c r="I91" s="73"/>
      <c r="J91" s="73"/>
      <c r="K91" s="73"/>
      <c r="L91" s="73"/>
      <c r="M91" s="73"/>
      <c r="N91" s="73"/>
      <c r="O91" s="73"/>
      <c r="P91" s="73"/>
    </row>
    <row r="92" spans="1:16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</row>
    <row r="93" spans="1:16" ht="15">
      <c r="A93" s="121" t="s">
        <v>64</v>
      </c>
      <c r="B93" s="121"/>
      <c r="C93" s="121"/>
      <c r="D93" s="121"/>
      <c r="E93" s="121"/>
      <c r="F93" s="121"/>
      <c r="G93" s="121"/>
      <c r="H93" s="121"/>
      <c r="I93" s="74"/>
      <c r="J93" s="74"/>
      <c r="K93" s="75"/>
      <c r="L93" s="75"/>
      <c r="M93" s="75"/>
      <c r="N93" s="75"/>
      <c r="O93" s="75"/>
      <c r="P93" s="75"/>
    </row>
    <row r="94" spans="1:16" ht="15">
      <c r="A94" s="121" t="s">
        <v>65</v>
      </c>
      <c r="B94" s="121"/>
      <c r="C94" s="121"/>
      <c r="D94" s="121"/>
      <c r="E94" s="121"/>
      <c r="F94" s="121"/>
      <c r="G94" s="121"/>
      <c r="H94" s="121"/>
      <c r="I94" s="74"/>
      <c r="J94" s="74"/>
      <c r="K94" s="75"/>
      <c r="L94" s="75"/>
      <c r="M94" s="75"/>
      <c r="N94" s="75"/>
      <c r="O94" s="75"/>
      <c r="P94" s="75"/>
    </row>
    <row r="95" spans="1:16" ht="14.25">
      <c r="A95" s="98" t="s">
        <v>66</v>
      </c>
      <c r="B95" s="98"/>
      <c r="C95" s="98"/>
      <c r="D95" s="98"/>
      <c r="E95" s="98"/>
      <c r="F95" s="98"/>
      <c r="G95" s="98"/>
      <c r="H95" s="98"/>
      <c r="I95" s="76"/>
      <c r="J95" s="76"/>
      <c r="K95" s="76"/>
      <c r="L95" s="76"/>
      <c r="M95" s="76"/>
      <c r="N95" s="76"/>
      <c r="O95" s="76"/>
      <c r="P95" s="76"/>
    </row>
    <row r="96" spans="1:16" ht="15">
      <c r="A96" s="99" t="s">
        <v>67</v>
      </c>
      <c r="B96" s="99"/>
      <c r="C96" s="99"/>
      <c r="D96" s="99"/>
      <c r="E96" s="99"/>
      <c r="F96" s="99"/>
      <c r="G96" s="99"/>
      <c r="H96" s="99"/>
      <c r="I96" s="77"/>
      <c r="J96" s="77"/>
      <c r="K96" s="78"/>
      <c r="L96" s="78"/>
      <c r="M96" s="78"/>
      <c r="N96" s="78"/>
      <c r="O96" s="78"/>
      <c r="P96" s="78"/>
    </row>
    <row r="97" spans="1:10" ht="15">
      <c r="A97" s="94" t="s">
        <v>68</v>
      </c>
      <c r="B97" s="94"/>
      <c r="C97" s="94"/>
      <c r="D97" s="94"/>
      <c r="E97" s="94"/>
      <c r="F97" s="94"/>
      <c r="G97" s="94"/>
      <c r="H97" s="94"/>
      <c r="I97" s="79"/>
      <c r="J97" s="79"/>
    </row>
  </sheetData>
  <mergeCells count="52">
    <mergeCell ref="H21:H23"/>
    <mergeCell ref="E34:F34"/>
    <mergeCell ref="A25:H25"/>
    <mergeCell ref="A26:H26"/>
    <mergeCell ref="A28:H28"/>
    <mergeCell ref="A30:H30"/>
    <mergeCell ref="A21:C23"/>
    <mergeCell ref="D21:D23"/>
    <mergeCell ref="E21:E23"/>
    <mergeCell ref="A35:B35"/>
    <mergeCell ref="C35:G35"/>
    <mergeCell ref="G21:G23"/>
    <mergeCell ref="C34:D34"/>
    <mergeCell ref="A33:H33"/>
    <mergeCell ref="A1:H1"/>
    <mergeCell ref="A2:H2"/>
    <mergeCell ref="A3:H3"/>
    <mergeCell ref="E5:H7"/>
    <mergeCell ref="A17:H17"/>
    <mergeCell ref="F21:F23"/>
    <mergeCell ref="A19:H19"/>
    <mergeCell ref="B20:F20"/>
    <mergeCell ref="A36:B44"/>
    <mergeCell ref="C42:G42"/>
    <mergeCell ref="A46:H46"/>
    <mergeCell ref="A48:H48"/>
    <mergeCell ref="A50:B50"/>
    <mergeCell ref="A93:H93"/>
    <mergeCell ref="C50:G50"/>
    <mergeCell ref="B62:G62"/>
    <mergeCell ref="A51:B54"/>
    <mergeCell ref="C51:G51"/>
    <mergeCell ref="C52:G52"/>
    <mergeCell ref="C53:G53"/>
    <mergeCell ref="C54:G54"/>
    <mergeCell ref="A57:H57"/>
    <mergeCell ref="A59:H59"/>
    <mergeCell ref="A61:G61"/>
    <mergeCell ref="B65:E65"/>
    <mergeCell ref="B66:G66"/>
    <mergeCell ref="B67:G67"/>
    <mergeCell ref="B68:G68"/>
    <mergeCell ref="A97:H97"/>
    <mergeCell ref="K79:V79"/>
    <mergeCell ref="L80:W80"/>
    <mergeCell ref="A83:H83"/>
    <mergeCell ref="A85:G85"/>
    <mergeCell ref="A95:H95"/>
    <mergeCell ref="A96:H96"/>
    <mergeCell ref="A94:H94"/>
    <mergeCell ref="A91:H91"/>
    <mergeCell ref="A90:H90"/>
  </mergeCells>
  <phoneticPr fontId="0" type="noConversion"/>
  <hyperlinks>
    <hyperlink ref="B62" r:id="rId1" display="blgorod@rambler.ru,"/>
    <hyperlink ref="A95" r:id="rId2" display="blgorod@rambler.ru,"/>
  </hyperlinks>
  <pageMargins left="0.75" right="0.75" top="1" bottom="1" header="0.5" footer="0.5"/>
  <pageSetup paperSize="9" scale="65" orientation="portrait" verticalDpi="0" r:id="rId3"/>
  <headerFooter alignWithMargins="0"/>
  <rowBreaks count="1" manualBreakCount="1">
    <brk id="57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2021-03-31T05:52:27Z</dcterms:modified>
</cp:coreProperties>
</file>