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94" i="3"/>
  <c r="H87"/>
  <c r="H86"/>
  <c r="H85"/>
  <c r="H84"/>
  <c r="H83"/>
  <c r="H82"/>
  <c r="H81"/>
  <c r="H80"/>
  <c r="H79"/>
  <c r="H78"/>
  <c r="H77"/>
  <c r="H76"/>
  <c r="H75"/>
  <c r="H74"/>
  <c r="H72"/>
  <c r="H70"/>
  <c r="H69"/>
  <c r="K68"/>
  <c r="H68"/>
  <c r="H66"/>
  <c r="H58"/>
  <c r="H57"/>
  <c r="H50"/>
  <c r="H46"/>
  <c r="H45"/>
  <c r="H43"/>
  <c r="H41"/>
  <c r="H40"/>
  <c r="H38"/>
  <c r="H37"/>
  <c r="H36"/>
  <c r="H47"/>
  <c r="G24"/>
  <c r="H24"/>
  <c r="F24"/>
</calcChain>
</file>

<file path=xl/comments1.xml><?xml version="1.0" encoding="utf-8"?>
<comments xmlns="http://schemas.openxmlformats.org/spreadsheetml/2006/main">
  <authors>
    <author>1379</author>
  </authors>
  <commentLis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51849- Дурнев 7под
35200-отмостка
13803 батяев тамб дв
7137 чистилин
12960 тамбура</t>
        </r>
      </text>
    </comment>
  </commentList>
</comments>
</file>

<file path=xl/sharedStrings.xml><?xml version="1.0" encoding="utf-8"?>
<sst xmlns="http://schemas.openxmlformats.org/spreadsheetml/2006/main" count="128" uniqueCount="124">
  <si>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</si>
  <si>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</si>
  <si>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</si>
  <si>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</si>
  <si>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</si>
  <si>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</si>
  <si>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</si>
  <si>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</si>
  <si>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</si>
  <si>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</si>
  <si>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</si>
  <si>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</si>
  <si>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</si>
  <si>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</si>
  <si>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</si>
  <si>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</si>
  <si>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</si>
  <si>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</si>
  <si>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</si>
  <si>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</si>
  <si>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</si>
  <si>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</si>
  <si>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</si>
  <si>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</si>
  <si>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</si>
  <si>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</si>
  <si>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</si>
  <si>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</si>
  <si>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</si>
  <si>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</si>
  <si>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</si>
  <si>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</si>
  <si>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</si>
  <si>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</si>
  <si>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</si>
  <si>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</si>
  <si>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</si>
  <si>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</si>
  <si>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</si>
  <si>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</si>
  <si>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</si>
  <si>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</si>
  <si>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</si>
  <si>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</si>
  <si>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</si>
  <si>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</si>
  <si>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</si>
  <si>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</si>
  <si>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</si>
  <si>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</si>
  <si>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</si>
  <si>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</si>
  <si>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</si>
  <si>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</si>
  <si>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</si>
  <si>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</si>
  <si>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</si>
  <si>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</si>
  <si>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</si>
  <si>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</si>
  <si>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</si>
  <si>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</si>
  <si>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</si>
  <si>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</si>
  <si>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</si>
  <si>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</si>
  <si>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</si>
  <si>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</si>
  <si>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</si>
  <si>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</si>
  <si>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</si>
  <si>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</si>
  <si>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</si>
  <si>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</si>
  <si>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</si>
  <si>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</si>
  <si>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</si>
  <si>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</si>
  <si>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</si>
  <si>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</si>
  <si>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</si>
  <si>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</si>
  <si>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</si>
  <si>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Аренда помещений под ЖЭУ</t>
  </si>
  <si>
    <t>ООО "Империал"</t>
  </si>
  <si>
    <t>Нэт Бай Нэт Холдинг</t>
  </si>
  <si>
    <t xml:space="preserve"> об исполнении договора управления жилым домом №4 по ул.Садовая</t>
  </si>
  <si>
    <t xml:space="preserve">Адрес дома - Садовая 4 </t>
  </si>
  <si>
    <t>Общая площадь дома - 21471,90 кв. м</t>
  </si>
  <si>
    <t>Общая площадь квартир -16477,78 кв.м.</t>
  </si>
  <si>
    <t>Количество подъездов - 8</t>
  </si>
  <si>
    <t>Количество квартир - 288</t>
  </si>
  <si>
    <t>Площадь подъезда - 2662,6 кв. м</t>
  </si>
  <si>
    <t>Площадь подвала - 2308,8 кв. м</t>
  </si>
  <si>
    <t>Площадь кровли - 2418 кв. м</t>
  </si>
  <si>
    <t>Площадь газона - 963 кв. м</t>
  </si>
  <si>
    <t>В таблице №1 приведено движение денежных средств по статье содержание и текущий ремонт  по лицевому счету дома №4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</si>
  <si>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-449942 руб. (перерасход)</t>
  </si>
  <si>
    <r>
      <t xml:space="preserve">Задолженность населения за жку на 31.12.2020г. составляет 510456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</si>
  <si>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д.4</t>
  </si>
  <si>
    <t>Замена светильников, автоматических выключателей и т.д.</t>
  </si>
  <si>
    <t>Ремонт подъездов №№4, 5, 6, 7, 8, ремонт тамбуров ИП Дурнев</t>
  </si>
  <si>
    <t>Ремонт отмостки ИП Азизов Ф.Г.</t>
  </si>
  <si>
    <t>Установка домофона под.№5</t>
  </si>
  <si>
    <t>Ремонт тамб. Перегородки и установка тамб.двери</t>
  </si>
  <si>
    <t>Смена вентилей,сгонов у труб-дов,полиэт.канал.труб</t>
  </si>
  <si>
    <t>Ремонт кровли</t>
  </si>
  <si>
    <t>Уст-ка пандуса</t>
  </si>
  <si>
    <t>Уст-ка почт. ящиков</t>
  </si>
  <si>
    <t>Ремонт межпанельных швов кв.№№ 94, 142, 78, 25, 206 и т.д.</t>
  </si>
  <si>
    <t>Ремонт общестроительный (установка мус. Клапанов,уст-ка мусорн. Контейнеров, уст-ка почт. Ящиков, восстановление тамб. Двери, ремонт огражд., уст-ка сеток сварных)</t>
  </si>
  <si>
    <t>Перечень выполненных работ по программе энергосбержения</t>
  </si>
  <si>
    <t>Замена светильников (материалы)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</si>
  <si>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</si>
  <si>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№4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</si>
  <si>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стартеры, патроны)</t>
  </si>
  <si>
    <t>Работы общестроительные (ремонт мусорных съездов, замена стёкол, замков, оконных приборов и т.д.)</t>
  </si>
  <si>
    <t>Нормативная численность обслуживающего персонала  - 6,6 чел</t>
  </si>
  <si>
    <t>ремонт общестроительный, ремонт кровли</t>
  </si>
  <si>
    <t>домофонное оборудование</t>
  </si>
  <si>
    <t>ремонт подъезда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</si>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</sst>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7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21" fillId="2" borderId="0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/>
    <xf numFmtId="0" fontId="17" fillId="2" borderId="0" xfId="2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/>
    <xf numFmtId="0" fontId="14" fillId="2" borderId="2" xfId="2" applyFont="1" applyFill="1" applyBorder="1" applyAlignment="1"/>
    <xf numFmtId="1" fontId="5" fillId="0" borderId="3" xfId="2" applyNumberFormat="1" applyFont="1" applyFill="1" applyBorder="1" applyAlignment="1"/>
    <xf numFmtId="0" fontId="30" fillId="2" borderId="0" xfId="0" applyFont="1" applyFill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6" fillId="0" borderId="1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22" fillId="2" borderId="0" xfId="2" applyFont="1" applyFill="1">
      <alignment horizontal="left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4">
          <cell r="C14">
            <v>16477.78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60" customWidth="1"/>
    <col min="2" max="2" width="10.140625" style="60" customWidth="1"/>
    <col min="3" max="3" width="12.7109375" style="60" customWidth="1"/>
    <col min="4" max="4" width="15.42578125" style="60" customWidth="1"/>
    <col min="5" max="5" width="17" style="60" customWidth="1"/>
    <col min="6" max="6" width="16.140625" style="60" customWidth="1"/>
    <col min="7" max="7" width="14.42578125" style="60" customWidth="1"/>
    <col min="8" max="8" width="18" style="60" customWidth="1"/>
    <col min="9" max="9" width="9.140625" style="60"/>
    <col min="10" max="10" width="7" style="60" customWidth="1"/>
    <col min="11" max="16384" width="9.140625" style="60"/>
  </cols>
  <sheetData>
    <row r="1" spans="1:24" ht="18">
      <c r="A1" s="162" t="s">
        <v>0</v>
      </c>
      <c r="B1" s="162"/>
      <c r="C1" s="162"/>
      <c r="D1" s="162"/>
      <c r="E1" s="162"/>
      <c r="F1" s="162"/>
      <c r="G1" s="162"/>
      <c r="H1" s="162"/>
      <c r="I1" s="59"/>
      <c r="J1" s="59"/>
      <c r="K1" s="59"/>
      <c r="L1" s="59"/>
      <c r="M1" s="59"/>
      <c r="N1" s="59"/>
      <c r="O1" s="59"/>
      <c r="P1" s="59"/>
    </row>
    <row r="2" spans="1:24" ht="18">
      <c r="A2" s="162" t="s">
        <v>86</v>
      </c>
      <c r="B2" s="162"/>
      <c r="C2" s="162"/>
      <c r="D2" s="162"/>
      <c r="E2" s="162"/>
      <c r="F2" s="162"/>
      <c r="G2" s="162"/>
      <c r="H2" s="162"/>
      <c r="I2" s="59"/>
      <c r="J2" s="59"/>
      <c r="K2" s="59"/>
      <c r="L2" s="59"/>
      <c r="M2" s="59"/>
      <c r="N2" s="59"/>
      <c r="O2" s="59"/>
      <c r="P2" s="59"/>
    </row>
    <row r="3" spans="1:24" ht="18">
      <c r="A3" s="163" t="s">
        <v>1</v>
      </c>
      <c r="B3" s="163"/>
      <c r="C3" s="163"/>
      <c r="D3" s="163"/>
      <c r="E3" s="163"/>
      <c r="F3" s="163"/>
      <c r="G3" s="163"/>
      <c r="H3" s="163"/>
      <c r="I3" s="1"/>
      <c r="J3" s="1"/>
      <c r="K3" s="1"/>
      <c r="L3" s="1"/>
      <c r="M3" s="1"/>
      <c r="N3" s="1"/>
      <c r="O3" s="1"/>
      <c r="P3" s="1"/>
    </row>
    <row r="4" spans="1:24" ht="18">
      <c r="A4" s="1"/>
      <c r="B4" s="1"/>
      <c r="C4" s="1"/>
      <c r="D4" s="1"/>
      <c r="E4" s="1"/>
      <c r="F4" s="1"/>
      <c r="G4" s="1"/>
      <c r="H4" s="1"/>
      <c r="I4" s="1"/>
      <c r="J4" s="1"/>
      <c r="K4" s="61"/>
      <c r="L4" s="61"/>
      <c r="M4" s="91"/>
      <c r="N4" s="91"/>
      <c r="O4" s="91"/>
      <c r="P4" s="91"/>
      <c r="Q4" s="91"/>
      <c r="R4" s="91"/>
      <c r="S4" s="91"/>
    </row>
    <row r="5" spans="1:24" s="63" customFormat="1" ht="14.25" customHeight="1">
      <c r="A5" s="2" t="s">
        <v>87</v>
      </c>
      <c r="B5" s="2"/>
      <c r="C5" s="2"/>
      <c r="D5" s="2"/>
      <c r="E5" s="164" t="s">
        <v>79</v>
      </c>
      <c r="F5" s="164"/>
      <c r="G5" s="164"/>
      <c r="H5" s="164"/>
      <c r="I5" s="62"/>
      <c r="J5" s="62"/>
      <c r="M5" s="91"/>
      <c r="N5" s="91"/>
      <c r="O5" s="91"/>
      <c r="P5" s="91"/>
      <c r="Q5" s="91"/>
      <c r="R5" s="91"/>
      <c r="S5" s="91"/>
    </row>
    <row r="6" spans="1:24" s="63" customFormat="1" ht="14.25">
      <c r="A6" s="2" t="s">
        <v>2</v>
      </c>
      <c r="B6" s="2"/>
      <c r="C6" s="2"/>
      <c r="D6" s="2"/>
      <c r="E6" s="164"/>
      <c r="F6" s="164"/>
      <c r="G6" s="164"/>
      <c r="H6" s="164"/>
      <c r="I6" s="62"/>
      <c r="J6" s="62"/>
      <c r="M6" s="91"/>
      <c r="N6" s="91"/>
      <c r="O6" s="91"/>
      <c r="P6" s="91"/>
      <c r="Q6" s="91"/>
      <c r="R6" s="91"/>
      <c r="S6" s="91"/>
    </row>
    <row r="7" spans="1:24" s="63" customFormat="1" ht="28.5" customHeight="1">
      <c r="A7" s="2" t="s">
        <v>88</v>
      </c>
      <c r="B7" s="2"/>
      <c r="C7" s="2"/>
      <c r="D7" s="2"/>
      <c r="E7" s="164"/>
      <c r="F7" s="164"/>
      <c r="G7" s="164"/>
      <c r="H7" s="164"/>
      <c r="I7" s="62"/>
      <c r="J7" s="62"/>
      <c r="M7" s="91"/>
      <c r="N7" s="91"/>
      <c r="O7" s="91"/>
      <c r="P7" s="91"/>
      <c r="Q7" s="91"/>
      <c r="R7" s="91"/>
      <c r="S7" s="91"/>
    </row>
    <row r="8" spans="1:24" s="63" customFormat="1" ht="14.25">
      <c r="A8" s="2" t="s">
        <v>89</v>
      </c>
      <c r="B8" s="2"/>
      <c r="C8" s="2"/>
      <c r="D8" s="2"/>
      <c r="E8" s="3"/>
      <c r="F8" s="3"/>
      <c r="G8" s="3"/>
      <c r="H8" s="3"/>
      <c r="I8" s="58"/>
      <c r="J8" s="58"/>
      <c r="M8" s="91"/>
      <c r="N8" s="91"/>
      <c r="O8" s="91"/>
      <c r="P8" s="91"/>
      <c r="Q8" s="91"/>
      <c r="R8" s="91"/>
      <c r="S8" s="91"/>
    </row>
    <row r="9" spans="1:24" s="63" customFormat="1" ht="14.25">
      <c r="A9" s="2" t="s">
        <v>3</v>
      </c>
      <c r="B9" s="2"/>
      <c r="C9" s="2"/>
      <c r="D9" s="2"/>
      <c r="E9" s="93" t="s">
        <v>4</v>
      </c>
      <c r="F9" s="3"/>
      <c r="G9" s="3"/>
      <c r="H9" s="3"/>
      <c r="I9" s="62"/>
      <c r="J9" s="62"/>
      <c r="M9" s="91"/>
      <c r="N9" s="91"/>
      <c r="O9" s="91"/>
      <c r="P9" s="91"/>
      <c r="Q9" s="91"/>
      <c r="R9" s="91"/>
      <c r="S9" s="91"/>
    </row>
    <row r="10" spans="1:24" s="63" customFormat="1" ht="14.25">
      <c r="A10" s="2" t="s">
        <v>90</v>
      </c>
      <c r="B10" s="2"/>
      <c r="C10" s="2"/>
      <c r="D10" s="2"/>
      <c r="E10" s="4"/>
      <c r="F10" s="93"/>
      <c r="G10" s="93"/>
      <c r="H10" s="93"/>
      <c r="I10" s="58"/>
      <c r="J10" s="58"/>
      <c r="M10" s="91"/>
      <c r="N10" s="91"/>
      <c r="O10" s="91"/>
      <c r="P10" s="91"/>
      <c r="Q10" s="91"/>
      <c r="R10" s="91"/>
      <c r="S10" s="91"/>
    </row>
    <row r="11" spans="1:24" s="63" customFormat="1" ht="14.25">
      <c r="A11" s="2" t="s">
        <v>91</v>
      </c>
      <c r="B11" s="2"/>
      <c r="C11" s="2"/>
      <c r="D11" s="2"/>
      <c r="E11" s="5" t="s">
        <v>5</v>
      </c>
      <c r="F11" s="5"/>
      <c r="G11" s="5" t="s">
        <v>80</v>
      </c>
      <c r="H11" s="4"/>
      <c r="I11" s="2"/>
      <c r="J11" s="2"/>
      <c r="M11" s="91"/>
      <c r="N11" s="91"/>
      <c r="O11" s="91"/>
      <c r="P11" s="91"/>
      <c r="Q11" s="91"/>
      <c r="R11" s="91"/>
      <c r="S11" s="91"/>
    </row>
    <row r="12" spans="1:24" s="63" customFormat="1" ht="14.25">
      <c r="A12" s="2" t="s">
        <v>92</v>
      </c>
      <c r="B12" s="2"/>
      <c r="C12" s="2"/>
      <c r="D12" s="2"/>
      <c r="E12" s="5" t="s">
        <v>6</v>
      </c>
      <c r="F12" s="5"/>
      <c r="G12" s="5" t="s">
        <v>81</v>
      </c>
      <c r="H12" s="4"/>
      <c r="I12" s="2"/>
      <c r="J12" s="2"/>
      <c r="M12" s="91"/>
      <c r="N12" s="91"/>
      <c r="O12" s="91"/>
      <c r="P12" s="91"/>
      <c r="Q12" s="91"/>
      <c r="R12" s="91"/>
      <c r="S12" s="91"/>
    </row>
    <row r="13" spans="1:24" s="63" customFormat="1" ht="14.25">
      <c r="A13" s="2" t="s">
        <v>93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M13" s="91"/>
      <c r="N13" s="91"/>
      <c r="O13" s="91"/>
      <c r="P13" s="91"/>
      <c r="Q13" s="91"/>
      <c r="R13" s="91"/>
      <c r="S13" s="91"/>
    </row>
    <row r="14" spans="1:24" s="63" customFormat="1" ht="14.25">
      <c r="A14" s="2" t="s">
        <v>94</v>
      </c>
      <c r="B14" s="2"/>
      <c r="C14" s="2"/>
      <c r="D14" s="2"/>
      <c r="E14" s="5"/>
      <c r="F14" s="5"/>
      <c r="G14" s="5"/>
      <c r="H14" s="4"/>
      <c r="I14" s="2"/>
      <c r="J14" s="2"/>
    </row>
    <row r="15" spans="1:24" s="63" customFormat="1" ht="14.25">
      <c r="A15" s="2" t="s">
        <v>95</v>
      </c>
      <c r="B15" s="2"/>
      <c r="C15" s="2"/>
      <c r="D15" s="2"/>
      <c r="E15" s="5"/>
      <c r="F15" s="5"/>
      <c r="G15" s="5"/>
      <c r="H15" s="4"/>
      <c r="I15" s="2"/>
      <c r="J15" s="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 ht="18.75" customHeight="1">
      <c r="A16" s="6"/>
      <c r="B16" s="6"/>
      <c r="C16" s="6"/>
      <c r="D16" s="6"/>
      <c r="E16" s="6"/>
      <c r="F16" s="7"/>
      <c r="G16" s="7"/>
      <c r="H16" s="7"/>
      <c r="I16" s="7"/>
      <c r="J16" s="7"/>
      <c r="K16" s="64"/>
      <c r="L16" s="64"/>
    </row>
    <row r="17" spans="1:15" ht="30.2" customHeight="1">
      <c r="A17" s="135" t="s">
        <v>96</v>
      </c>
      <c r="B17" s="135"/>
      <c r="C17" s="135"/>
      <c r="D17" s="135"/>
      <c r="E17" s="135"/>
      <c r="F17" s="135"/>
      <c r="G17" s="135"/>
      <c r="H17" s="135"/>
      <c r="I17" s="62"/>
      <c r="J17" s="62"/>
      <c r="K17" s="65"/>
      <c r="L17" s="65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65"/>
      <c r="L18" s="65"/>
    </row>
    <row r="19" spans="1:15" ht="15.75">
      <c r="A19" s="131" t="s">
        <v>9</v>
      </c>
      <c r="B19" s="131"/>
      <c r="C19" s="131"/>
      <c r="D19" s="131"/>
      <c r="E19" s="131"/>
      <c r="F19" s="131"/>
      <c r="G19" s="131"/>
      <c r="H19" s="131"/>
      <c r="I19" s="66"/>
      <c r="J19" s="66"/>
      <c r="K19" s="66"/>
      <c r="L19" s="66"/>
    </row>
    <row r="20" spans="1:15" ht="15.75">
      <c r="A20" s="10"/>
      <c r="B20" s="140"/>
      <c r="C20" s="140"/>
      <c r="D20" s="140"/>
      <c r="E20" s="140"/>
      <c r="F20" s="140"/>
      <c r="G20" s="10"/>
      <c r="H20" s="11" t="s">
        <v>10</v>
      </c>
      <c r="I20" s="11"/>
      <c r="K20" s="67"/>
    </row>
    <row r="21" spans="1:15" s="63" customFormat="1" ht="15" customHeight="1">
      <c r="A21" s="141" t="s">
        <v>11</v>
      </c>
      <c r="B21" s="142"/>
      <c r="C21" s="143"/>
      <c r="D21" s="150" t="s">
        <v>12</v>
      </c>
      <c r="E21" s="150" t="s">
        <v>13</v>
      </c>
      <c r="F21" s="150" t="s">
        <v>14</v>
      </c>
      <c r="G21" s="154" t="s">
        <v>15</v>
      </c>
      <c r="H21" s="154" t="s">
        <v>16</v>
      </c>
      <c r="I21" s="68"/>
    </row>
    <row r="22" spans="1:15" s="63" customFormat="1" ht="15" customHeight="1">
      <c r="A22" s="144"/>
      <c r="B22" s="145"/>
      <c r="C22" s="146"/>
      <c r="D22" s="151"/>
      <c r="E22" s="151"/>
      <c r="F22" s="151"/>
      <c r="G22" s="155"/>
      <c r="H22" s="155"/>
      <c r="I22" s="68"/>
    </row>
    <row r="23" spans="1:15" s="63" customFormat="1" ht="90" customHeight="1">
      <c r="A23" s="147"/>
      <c r="B23" s="148"/>
      <c r="C23" s="149"/>
      <c r="D23" s="152"/>
      <c r="E23" s="152"/>
      <c r="F23" s="152"/>
      <c r="G23" s="155"/>
      <c r="H23" s="155"/>
      <c r="I23" s="68"/>
    </row>
    <row r="24" spans="1:15" s="69" customFormat="1" ht="14.25">
      <c r="A24" s="12"/>
      <c r="B24" s="13"/>
      <c r="C24" s="90">
        <v>3146733</v>
      </c>
      <c r="D24" s="14">
        <v>3119054</v>
      </c>
      <c r="E24" s="14">
        <v>89065.68</v>
      </c>
      <c r="F24" s="15">
        <f>D24-C24</f>
        <v>-27679</v>
      </c>
      <c r="G24" s="16">
        <f>H66</f>
        <v>3583619.5426433347</v>
      </c>
      <c r="H24" s="17">
        <f>D24+E24-G24</f>
        <v>-375499.86264333455</v>
      </c>
      <c r="J24" s="70"/>
    </row>
    <row r="25" spans="1:15" s="69" customFormat="1" ht="58.7" customHeight="1">
      <c r="A25" s="157" t="s">
        <v>97</v>
      </c>
      <c r="B25" s="157"/>
      <c r="C25" s="157"/>
      <c r="D25" s="157"/>
      <c r="E25" s="157"/>
      <c r="F25" s="157"/>
      <c r="G25" s="157"/>
      <c r="H25" s="157"/>
      <c r="J25" s="70"/>
    </row>
    <row r="26" spans="1:15" s="69" customFormat="1" ht="26.45" customHeight="1">
      <c r="A26" s="158" t="s">
        <v>98</v>
      </c>
      <c r="B26" s="158"/>
      <c r="C26" s="158"/>
      <c r="D26" s="158"/>
      <c r="E26" s="158"/>
      <c r="F26" s="158"/>
      <c r="G26" s="158"/>
      <c r="H26" s="158"/>
      <c r="J26" s="70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5"/>
      <c r="L27" s="65"/>
    </row>
    <row r="28" spans="1:15" ht="14.25">
      <c r="A28" s="159" t="s">
        <v>74</v>
      </c>
      <c r="B28" s="159"/>
      <c r="C28" s="159"/>
      <c r="D28" s="159"/>
      <c r="E28" s="159"/>
      <c r="F28" s="159"/>
      <c r="G28" s="159"/>
      <c r="H28" s="159"/>
      <c r="I28" s="2"/>
      <c r="J28" s="2"/>
      <c r="K28" s="63"/>
      <c r="L28" s="63"/>
    </row>
    <row r="29" spans="1:15" ht="14.25">
      <c r="A29" s="5" t="s">
        <v>75</v>
      </c>
      <c r="B29" s="5"/>
      <c r="C29" s="5"/>
      <c r="D29" s="5"/>
      <c r="E29" s="5"/>
      <c r="F29" s="5"/>
      <c r="G29" s="18"/>
      <c r="H29" s="18"/>
      <c r="I29" s="2"/>
      <c r="J29" s="2"/>
      <c r="K29" s="63"/>
      <c r="L29" s="63"/>
      <c r="M29" s="63"/>
      <c r="N29" s="63"/>
      <c r="O29" s="63"/>
    </row>
    <row r="30" spans="1:15" ht="15" customHeight="1">
      <c r="A30" s="160" t="s">
        <v>17</v>
      </c>
      <c r="B30" s="160"/>
      <c r="C30" s="160"/>
      <c r="D30" s="160"/>
      <c r="E30" s="160"/>
      <c r="F30" s="160"/>
      <c r="G30" s="160"/>
      <c r="H30" s="160"/>
      <c r="I30" s="62"/>
      <c r="J30" s="62"/>
      <c r="K30" s="62"/>
      <c r="L30" s="62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</row>
    <row r="32" spans="1:15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0" s="20" customFormat="1" ht="15.75">
      <c r="A33" s="165" t="s">
        <v>19</v>
      </c>
      <c r="B33" s="165"/>
      <c r="C33" s="165"/>
      <c r="D33" s="165"/>
      <c r="E33" s="165"/>
      <c r="F33" s="165"/>
      <c r="G33" s="165"/>
      <c r="H33" s="165"/>
      <c r="I33" s="94"/>
      <c r="J33" s="94"/>
    </row>
    <row r="34" spans="1:10" s="20" customFormat="1">
      <c r="A34" s="21"/>
      <c r="B34" s="22"/>
      <c r="C34" s="161"/>
      <c r="D34" s="161"/>
      <c r="E34" s="156"/>
      <c r="F34" s="156"/>
      <c r="G34" s="22"/>
      <c r="H34" s="23" t="s">
        <v>20</v>
      </c>
      <c r="I34" s="23"/>
    </row>
    <row r="35" spans="1:10" s="20" customFormat="1" ht="15.75">
      <c r="A35" s="153" t="s">
        <v>21</v>
      </c>
      <c r="B35" s="133"/>
      <c r="C35" s="137" t="s">
        <v>22</v>
      </c>
      <c r="D35" s="139"/>
      <c r="E35" s="139"/>
      <c r="F35" s="139"/>
      <c r="G35" s="138"/>
      <c r="H35" s="24" t="s">
        <v>23</v>
      </c>
    </row>
    <row r="36" spans="1:10" s="20" customFormat="1" ht="15" customHeight="1">
      <c r="A36" s="120" t="s">
        <v>99</v>
      </c>
      <c r="B36" s="121"/>
      <c r="C36" s="26" t="s">
        <v>100</v>
      </c>
      <c r="D36" s="26"/>
      <c r="E36" s="26"/>
      <c r="F36" s="26"/>
      <c r="G36" s="26"/>
      <c r="H36" s="86">
        <f>1078+951+18519+75+395+17657+20956+35042+21158+201+461</f>
        <v>116493</v>
      </c>
    </row>
    <row r="37" spans="1:10" s="20" customFormat="1" ht="15" customHeight="1">
      <c r="A37" s="120"/>
      <c r="B37" s="121"/>
      <c r="C37" s="26" t="s">
        <v>101</v>
      </c>
      <c r="D37" s="26"/>
      <c r="E37" s="26"/>
      <c r="F37" s="26"/>
      <c r="G37" s="26"/>
      <c r="H37" s="86">
        <f>73546+2142+2142+2142+2142+2142+73546+73546+73546+2174+2142+2142+73546</f>
        <v>384898</v>
      </c>
    </row>
    <row r="38" spans="1:10" s="20" customFormat="1" ht="15" customHeight="1">
      <c r="A38" s="120"/>
      <c r="B38" s="121"/>
      <c r="C38" s="26" t="s">
        <v>102</v>
      </c>
      <c r="D38" s="26"/>
      <c r="E38" s="26"/>
      <c r="F38" s="26"/>
      <c r="G38" s="26"/>
      <c r="H38" s="86">
        <f>35200</f>
        <v>35200</v>
      </c>
    </row>
    <row r="39" spans="1:10" s="20" customFormat="1" ht="15" customHeight="1">
      <c r="A39" s="120"/>
      <c r="B39" s="121"/>
      <c r="C39" s="26" t="s">
        <v>103</v>
      </c>
      <c r="D39" s="26"/>
      <c r="E39" s="26"/>
      <c r="F39" s="26"/>
      <c r="G39" s="26"/>
      <c r="H39" s="86">
        <v>30409</v>
      </c>
    </row>
    <row r="40" spans="1:10" s="20" customFormat="1" ht="15" customHeight="1">
      <c r="A40" s="120"/>
      <c r="B40" s="121"/>
      <c r="C40" s="26" t="s">
        <v>104</v>
      </c>
      <c r="D40" s="26"/>
      <c r="E40" s="26"/>
      <c r="F40" s="26"/>
      <c r="G40" s="26"/>
      <c r="H40" s="86">
        <f>28258</f>
        <v>28258</v>
      </c>
    </row>
    <row r="41" spans="1:10" s="20" customFormat="1" ht="15" customHeight="1">
      <c r="A41" s="120"/>
      <c r="B41" s="121"/>
      <c r="C41" s="26" t="s">
        <v>105</v>
      </c>
      <c r="D41" s="26"/>
      <c r="E41" s="26"/>
      <c r="F41" s="26"/>
      <c r="G41" s="26"/>
      <c r="H41" s="86">
        <f>3216+1138+654+19829+3183+3262+5003</f>
        <v>36285</v>
      </c>
    </row>
    <row r="42" spans="1:10" s="20" customFormat="1" ht="15" customHeight="1">
      <c r="A42" s="120"/>
      <c r="B42" s="121"/>
      <c r="C42" s="26" t="s">
        <v>106</v>
      </c>
      <c r="D42" s="26"/>
      <c r="E42" s="26"/>
      <c r="F42" s="26"/>
      <c r="G42" s="26"/>
      <c r="H42" s="86">
        <v>4884</v>
      </c>
    </row>
    <row r="43" spans="1:10" s="20" customFormat="1" ht="15" customHeight="1">
      <c r="A43" s="120"/>
      <c r="B43" s="121"/>
      <c r="C43" s="26" t="s">
        <v>107</v>
      </c>
      <c r="D43" s="26"/>
      <c r="E43" s="26"/>
      <c r="F43" s="26"/>
      <c r="G43" s="26"/>
      <c r="H43" s="86">
        <f>20681</f>
        <v>20681</v>
      </c>
    </row>
    <row r="44" spans="1:10" s="20" customFormat="1" ht="15" customHeight="1">
      <c r="A44" s="120"/>
      <c r="B44" s="121"/>
      <c r="C44" s="26" t="s">
        <v>108</v>
      </c>
      <c r="D44" s="26"/>
      <c r="E44" s="26"/>
      <c r="F44" s="26"/>
      <c r="G44" s="26"/>
      <c r="H44" s="86">
        <v>32923</v>
      </c>
    </row>
    <row r="45" spans="1:10" s="20" customFormat="1" ht="15" customHeight="1">
      <c r="A45" s="120"/>
      <c r="B45" s="121"/>
      <c r="C45" s="26" t="s">
        <v>109</v>
      </c>
      <c r="D45" s="26"/>
      <c r="E45" s="26"/>
      <c r="F45" s="26"/>
      <c r="G45" s="26"/>
      <c r="H45" s="86">
        <f>32000+33600</f>
        <v>65600</v>
      </c>
    </row>
    <row r="46" spans="1:10" s="20" customFormat="1" ht="40.700000000000003" customHeight="1">
      <c r="A46" s="120"/>
      <c r="B46" s="121"/>
      <c r="C46" s="124" t="s">
        <v>110</v>
      </c>
      <c r="D46" s="125"/>
      <c r="E46" s="125"/>
      <c r="F46" s="125"/>
      <c r="G46" s="126"/>
      <c r="H46" s="86">
        <f>3737+35456+5575+11000+39065+12469</f>
        <v>107302</v>
      </c>
    </row>
    <row r="47" spans="1:10" s="20" customFormat="1" ht="15" customHeight="1">
      <c r="A47" s="120"/>
      <c r="B47" s="121"/>
      <c r="C47" s="26"/>
      <c r="D47" s="26"/>
      <c r="E47" s="26"/>
      <c r="F47" s="26"/>
      <c r="G47" s="97"/>
      <c r="H47" s="87">
        <f>SUM(H36:H46)</f>
        <v>862933</v>
      </c>
    </row>
    <row r="48" spans="1:10" s="20" customFormat="1" ht="15" customHeight="1">
      <c r="A48" s="120"/>
      <c r="B48" s="121"/>
      <c r="C48" s="133" t="s">
        <v>111</v>
      </c>
      <c r="D48" s="133"/>
      <c r="E48" s="133"/>
      <c r="F48" s="133"/>
      <c r="G48" s="134"/>
      <c r="H48" s="86"/>
    </row>
    <row r="49" spans="1:12" s="20" customFormat="1" ht="15" customHeight="1">
      <c r="A49" s="120"/>
      <c r="B49" s="121"/>
      <c r="C49" s="25" t="s">
        <v>112</v>
      </c>
      <c r="D49" s="98"/>
      <c r="E49" s="98"/>
      <c r="F49" s="98"/>
      <c r="G49" s="98"/>
      <c r="H49" s="86">
        <v>599</v>
      </c>
    </row>
    <row r="50" spans="1:12" s="20" customFormat="1" ht="14.25" customHeight="1">
      <c r="A50" s="122"/>
      <c r="B50" s="123"/>
      <c r="C50" s="26" t="s">
        <v>113</v>
      </c>
      <c r="D50" s="26"/>
      <c r="E50" s="26"/>
      <c r="F50" s="26"/>
      <c r="G50" s="26"/>
      <c r="H50" s="86">
        <f>881</f>
        <v>881</v>
      </c>
    </row>
    <row r="51" spans="1:12">
      <c r="A51" s="28"/>
      <c r="B51" s="28"/>
      <c r="C51" s="28"/>
      <c r="D51" s="28"/>
      <c r="E51" s="29"/>
      <c r="F51" s="29"/>
      <c r="G51" s="29"/>
      <c r="H51" s="29"/>
      <c r="I51" s="29"/>
      <c r="J51" s="29"/>
    </row>
    <row r="52" spans="1:12" ht="42.75" customHeight="1">
      <c r="A52" s="135" t="s">
        <v>114</v>
      </c>
      <c r="B52" s="135"/>
      <c r="C52" s="135"/>
      <c r="D52" s="135"/>
      <c r="E52" s="135"/>
      <c r="F52" s="135"/>
      <c r="G52" s="135"/>
      <c r="H52" s="135"/>
      <c r="I52" s="62"/>
      <c r="J52" s="62"/>
    </row>
    <row r="53" spans="1:12">
      <c r="A53" s="28"/>
      <c r="B53" s="28"/>
      <c r="C53" s="28"/>
      <c r="D53" s="28"/>
      <c r="E53" s="29"/>
      <c r="F53" s="29"/>
      <c r="G53" s="29"/>
      <c r="H53" s="29"/>
      <c r="I53" s="29"/>
      <c r="J53" s="29"/>
    </row>
    <row r="54" spans="1:12" ht="31.7" customHeight="1">
      <c r="A54" s="136" t="s">
        <v>78</v>
      </c>
      <c r="B54" s="136"/>
      <c r="C54" s="136"/>
      <c r="D54" s="136"/>
      <c r="E54" s="136"/>
      <c r="F54" s="136"/>
      <c r="G54" s="136"/>
      <c r="H54" s="136"/>
      <c r="I54" s="71"/>
      <c r="J54" s="71"/>
      <c r="K54" s="66"/>
      <c r="L54" s="66"/>
    </row>
    <row r="55" spans="1:12" ht="15">
      <c r="A55" s="30"/>
      <c r="B55" s="30"/>
      <c r="C55" s="30"/>
      <c r="D55" s="30"/>
      <c r="E55" s="30"/>
      <c r="F55" s="30"/>
      <c r="G55" s="30"/>
      <c r="H55" s="72" t="s">
        <v>24</v>
      </c>
      <c r="J55" s="30"/>
      <c r="K55" s="30"/>
      <c r="L55" s="30"/>
    </row>
    <row r="56" spans="1:12" ht="15.75">
      <c r="A56" s="137" t="s">
        <v>21</v>
      </c>
      <c r="B56" s="138"/>
      <c r="C56" s="137" t="s">
        <v>22</v>
      </c>
      <c r="D56" s="139"/>
      <c r="E56" s="139"/>
      <c r="F56" s="139"/>
      <c r="G56" s="138"/>
      <c r="H56" s="24" t="s">
        <v>23</v>
      </c>
      <c r="I56" s="30"/>
      <c r="J56" s="30"/>
    </row>
    <row r="57" spans="1:12" ht="15" customHeight="1">
      <c r="A57" s="118" t="s">
        <v>99</v>
      </c>
      <c r="B57" s="119"/>
      <c r="C57" s="124" t="s">
        <v>115</v>
      </c>
      <c r="D57" s="125"/>
      <c r="E57" s="125"/>
      <c r="F57" s="125"/>
      <c r="G57" s="126"/>
      <c r="H57" s="27">
        <f>957+680+932+1294+2613+863+5215+4008+778+360</f>
        <v>17700</v>
      </c>
      <c r="I57" s="30"/>
      <c r="J57" s="30"/>
    </row>
    <row r="58" spans="1:12" ht="29.85" customHeight="1">
      <c r="A58" s="120"/>
      <c r="B58" s="121"/>
      <c r="C58" s="124" t="s">
        <v>116</v>
      </c>
      <c r="D58" s="125"/>
      <c r="E58" s="125"/>
      <c r="F58" s="125"/>
      <c r="G58" s="126"/>
      <c r="H58" s="27">
        <f>423+420+2603+1969+11800+2511</f>
        <v>19726</v>
      </c>
      <c r="I58" s="30"/>
      <c r="J58" s="30"/>
    </row>
    <row r="59" spans="1:12" ht="14.25">
      <c r="A59" s="122"/>
      <c r="B59" s="123"/>
      <c r="C59" s="127" t="s">
        <v>25</v>
      </c>
      <c r="D59" s="128"/>
      <c r="E59" s="128"/>
      <c r="F59" s="128"/>
      <c r="G59" s="129"/>
      <c r="H59" s="38">
        <v>17720</v>
      </c>
      <c r="I59" s="29"/>
      <c r="J59" s="29"/>
    </row>
    <row r="60" spans="1:12" ht="15">
      <c r="A60" s="92"/>
      <c r="B60" s="92"/>
      <c r="C60" s="88"/>
      <c r="D60" s="88"/>
      <c r="E60" s="88"/>
      <c r="F60" s="88"/>
      <c r="G60" s="88"/>
      <c r="H60" s="95"/>
      <c r="I60" s="29"/>
      <c r="J60" s="29"/>
    </row>
    <row r="61" spans="1:12">
      <c r="A61" s="91" t="s">
        <v>117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18" customHeight="1">
      <c r="A62" s="130" t="s">
        <v>82</v>
      </c>
      <c r="B62" s="130"/>
      <c r="C62" s="130"/>
      <c r="D62" s="130"/>
      <c r="E62" s="130"/>
      <c r="F62" s="130"/>
      <c r="G62" s="130"/>
      <c r="H62" s="130"/>
      <c r="I62" s="31"/>
      <c r="J62" s="31"/>
    </row>
    <row r="63" spans="1:12" ht="12.2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2" ht="15.75">
      <c r="A64" s="131" t="s">
        <v>26</v>
      </c>
      <c r="B64" s="131"/>
      <c r="C64" s="131"/>
      <c r="D64" s="131"/>
      <c r="E64" s="131"/>
      <c r="F64" s="131"/>
      <c r="G64" s="131"/>
      <c r="H64" s="131"/>
      <c r="I64" s="66"/>
      <c r="J64" s="66"/>
    </row>
    <row r="65" spans="1:11" ht="15.75">
      <c r="A65" s="9"/>
      <c r="B65" s="9"/>
      <c r="C65" s="9"/>
      <c r="D65" s="9"/>
      <c r="E65" s="9"/>
      <c r="F65" s="9"/>
      <c r="G65" s="9"/>
      <c r="H65" s="72" t="s">
        <v>27</v>
      </c>
      <c r="J65" s="9"/>
    </row>
    <row r="66" spans="1:11" ht="15.75">
      <c r="A66" s="106" t="s">
        <v>28</v>
      </c>
      <c r="B66" s="106"/>
      <c r="C66" s="106"/>
      <c r="D66" s="106"/>
      <c r="E66" s="106"/>
      <c r="F66" s="106"/>
      <c r="G66" s="107"/>
      <c r="H66" s="32">
        <f>SUM(H76:H88)+H68+H75</f>
        <v>3583619.5426433347</v>
      </c>
      <c r="I66" s="73"/>
      <c r="J66" s="73"/>
    </row>
    <row r="67" spans="1:11" ht="15">
      <c r="A67" s="33" t="s">
        <v>29</v>
      </c>
      <c r="B67" s="108" t="s">
        <v>30</v>
      </c>
      <c r="C67" s="109"/>
      <c r="D67" s="109"/>
      <c r="E67" s="109"/>
      <c r="F67" s="109"/>
      <c r="G67" s="110"/>
      <c r="H67" s="34" t="s">
        <v>31</v>
      </c>
      <c r="I67" s="35"/>
    </row>
    <row r="68" spans="1:11" ht="15.75">
      <c r="A68" s="36" t="s">
        <v>32</v>
      </c>
      <c r="B68" s="25" t="s">
        <v>33</v>
      </c>
      <c r="C68" s="26"/>
      <c r="D68" s="26"/>
      <c r="E68" s="26"/>
      <c r="F68" s="26"/>
      <c r="G68" s="26"/>
      <c r="H68" s="37">
        <f>SUM(H69:H74)</f>
        <v>468824.30521493638</v>
      </c>
      <c r="I68" s="10"/>
      <c r="K68" s="74">
        <f>[1]Основное!$C$14*[1]Основное!K35</f>
        <v>0</v>
      </c>
    </row>
    <row r="69" spans="1:11" ht="15">
      <c r="A69" s="36"/>
      <c r="B69" s="25" t="s">
        <v>34</v>
      </c>
      <c r="C69" s="26"/>
      <c r="D69" s="26"/>
      <c r="E69" s="26"/>
      <c r="F69" s="26"/>
      <c r="G69" s="26"/>
      <c r="H69" s="38">
        <f>67628+5661</f>
        <v>73289</v>
      </c>
      <c r="I69" s="10"/>
    </row>
    <row r="70" spans="1:11" ht="15">
      <c r="A70" s="36"/>
      <c r="B70" s="25" t="s">
        <v>118</v>
      </c>
      <c r="C70" s="26"/>
      <c r="D70" s="26"/>
      <c r="E70" s="26"/>
      <c r="F70" s="26"/>
      <c r="G70" s="26"/>
      <c r="H70" s="99">
        <f>163787+7676+3955</f>
        <v>175418</v>
      </c>
      <c r="I70" s="10"/>
    </row>
    <row r="71" spans="1:11" ht="15">
      <c r="A71" s="36"/>
      <c r="B71" s="25" t="s">
        <v>119</v>
      </c>
      <c r="C71" s="26"/>
      <c r="D71" s="26"/>
      <c r="E71" s="26"/>
      <c r="F71" s="26"/>
      <c r="G71" s="26"/>
      <c r="H71" s="38">
        <v>20484</v>
      </c>
      <c r="I71" s="10"/>
    </row>
    <row r="72" spans="1:11" ht="15">
      <c r="A72" s="36"/>
      <c r="B72" s="25" t="s">
        <v>120</v>
      </c>
      <c r="C72" s="26"/>
      <c r="D72" s="26"/>
      <c r="E72" s="26"/>
      <c r="F72" s="26"/>
      <c r="G72" s="26"/>
      <c r="H72" s="99">
        <f>112693</f>
        <v>112693</v>
      </c>
      <c r="I72" s="10"/>
    </row>
    <row r="73" spans="1:11" ht="15">
      <c r="A73" s="36"/>
      <c r="B73" s="25" t="s">
        <v>35</v>
      </c>
      <c r="C73" s="26"/>
      <c r="D73" s="26"/>
      <c r="E73" s="26"/>
      <c r="F73" s="26"/>
      <c r="G73" s="26"/>
      <c r="H73" s="38">
        <v>23289</v>
      </c>
      <c r="I73" s="10"/>
    </row>
    <row r="74" spans="1:11" ht="47.25" customHeight="1">
      <c r="A74" s="36"/>
      <c r="B74" s="111" t="s">
        <v>71</v>
      </c>
      <c r="C74" s="112"/>
      <c r="D74" s="112"/>
      <c r="E74" s="112"/>
      <c r="F74" s="112"/>
      <c r="G74" s="112"/>
      <c r="H74" s="38">
        <f>[1]Основное!C14*[1]Основное!H35</f>
        <v>63651.305214936387</v>
      </c>
      <c r="I74" s="10"/>
    </row>
    <row r="75" spans="1:11" ht="29.85" customHeight="1">
      <c r="A75" s="36" t="s">
        <v>36</v>
      </c>
      <c r="B75" s="113" t="s">
        <v>37</v>
      </c>
      <c r="C75" s="114"/>
      <c r="D75" s="114"/>
      <c r="E75" s="114"/>
      <c r="F75" s="114"/>
      <c r="G75" s="115"/>
      <c r="H75" s="38">
        <f>51849+51849+7137+13803+17720+32000+35200+33600+51849+51849+51849+12960+[1]Основное!H37*[1]Основное!C14</f>
        <v>422805.5096534827</v>
      </c>
      <c r="I75" s="10"/>
    </row>
    <row r="76" spans="1:11" ht="15">
      <c r="A76" s="36" t="s">
        <v>38</v>
      </c>
      <c r="B76" s="25" t="s">
        <v>39</v>
      </c>
      <c r="C76" s="26"/>
      <c r="D76" s="26"/>
      <c r="E76" s="26"/>
      <c r="F76" s="26"/>
      <c r="G76" s="26"/>
      <c r="H76" s="38">
        <f>[1]Основное!$C$14*[1]Основное!H36</f>
        <v>12891.183996409414</v>
      </c>
      <c r="I76" s="10"/>
    </row>
    <row r="77" spans="1:11" ht="15">
      <c r="A77" s="36" t="s">
        <v>40</v>
      </c>
      <c r="B77" s="25" t="s">
        <v>41</v>
      </c>
      <c r="C77" s="26"/>
      <c r="D77" s="26"/>
      <c r="E77" s="26"/>
      <c r="F77" s="26"/>
      <c r="G77" s="26"/>
      <c r="H77" s="38">
        <f>[1]Основное!$C$14*[1]Основное!H38</f>
        <v>142257.33646872276</v>
      </c>
      <c r="I77" s="10"/>
    </row>
    <row r="78" spans="1:11" ht="15">
      <c r="A78" s="36" t="s">
        <v>42</v>
      </c>
      <c r="B78" s="25" t="s">
        <v>72</v>
      </c>
      <c r="C78" s="26"/>
      <c r="D78" s="26"/>
      <c r="E78" s="26"/>
      <c r="F78" s="26"/>
      <c r="G78" s="26"/>
      <c r="H78" s="38">
        <f>[1]Основное!$C$14*[1]Основное!H39</f>
        <v>17655.492542241085</v>
      </c>
      <c r="I78" s="10"/>
    </row>
    <row r="79" spans="1:11" ht="15">
      <c r="A79" s="36" t="s">
        <v>43</v>
      </c>
      <c r="B79" s="25" t="s">
        <v>73</v>
      </c>
      <c r="C79" s="26"/>
      <c r="D79" s="26"/>
      <c r="E79" s="26"/>
      <c r="F79" s="26"/>
      <c r="G79" s="26"/>
      <c r="H79" s="38">
        <f>[1]Основное!$C$14*[1]Основное!H40</f>
        <v>110635.36514665525</v>
      </c>
      <c r="I79" s="10"/>
    </row>
    <row r="80" spans="1:11" ht="15">
      <c r="A80" s="36" t="s">
        <v>44</v>
      </c>
      <c r="B80" s="25" t="s">
        <v>46</v>
      </c>
      <c r="C80" s="26"/>
      <c r="D80" s="26"/>
      <c r="E80" s="26"/>
      <c r="F80" s="26"/>
      <c r="G80" s="26"/>
      <c r="H80" s="38">
        <f>[1]Основное!$C$14*[1]Основное!H41</f>
        <v>530789.00380233047</v>
      </c>
      <c r="I80" s="10"/>
    </row>
    <row r="81" spans="1:13" ht="15">
      <c r="A81" s="36" t="s">
        <v>45</v>
      </c>
      <c r="B81" s="25" t="s">
        <v>48</v>
      </c>
      <c r="C81" s="26"/>
      <c r="D81" s="26"/>
      <c r="E81" s="26"/>
      <c r="F81" s="26"/>
      <c r="G81" s="26"/>
      <c r="H81" s="38">
        <f>[1]Основное!$C$14*[1]Основное!H42+4100*8</f>
        <v>35105.421034841973</v>
      </c>
      <c r="I81" s="10"/>
    </row>
    <row r="82" spans="1:13" ht="15">
      <c r="A82" s="36" t="s">
        <v>47</v>
      </c>
      <c r="B82" s="25" t="s">
        <v>83</v>
      </c>
      <c r="C82" s="26"/>
      <c r="D82" s="26"/>
      <c r="E82" s="26"/>
      <c r="F82" s="26"/>
      <c r="G82" s="26"/>
      <c r="H82" s="38">
        <f>[1]Основное!$C$14*[1]Основное!H43</f>
        <v>68196.865065217877</v>
      </c>
      <c r="I82" s="10"/>
    </row>
    <row r="83" spans="1:13" ht="15">
      <c r="A83" s="36" t="s">
        <v>49</v>
      </c>
      <c r="B83" s="25" t="s">
        <v>51</v>
      </c>
      <c r="C83" s="26"/>
      <c r="D83" s="26"/>
      <c r="E83" s="26"/>
      <c r="F83" s="26"/>
      <c r="G83" s="26"/>
      <c r="H83" s="38">
        <f>[1]Основное!$C$14*[1]Основное!H44</f>
        <v>41326.383995855314</v>
      </c>
      <c r="I83" s="10"/>
    </row>
    <row r="84" spans="1:13" ht="15">
      <c r="A84" s="36" t="s">
        <v>50</v>
      </c>
      <c r="B84" s="25" t="s">
        <v>53</v>
      </c>
      <c r="C84" s="26"/>
      <c r="D84" s="26"/>
      <c r="E84" s="26"/>
      <c r="F84" s="26"/>
      <c r="G84" s="26"/>
      <c r="H84" s="38">
        <f>[1]Основное!$C$14*[1]Основное!H45</f>
        <v>1260581.6241602576</v>
      </c>
      <c r="I84" s="10"/>
    </row>
    <row r="85" spans="1:13" ht="15">
      <c r="A85" s="36" t="s">
        <v>52</v>
      </c>
      <c r="B85" s="25" t="s">
        <v>55</v>
      </c>
      <c r="C85" s="26"/>
      <c r="D85" s="26"/>
      <c r="E85" s="26"/>
      <c r="F85" s="26"/>
      <c r="G85" s="26"/>
      <c r="H85" s="38">
        <f>[1]Основное!$C$14*[1]Основное!H46+2155+4169</f>
        <v>343590.35836676415</v>
      </c>
      <c r="I85" s="10"/>
    </row>
    <row r="86" spans="1:13" ht="15">
      <c r="A86" s="36" t="s">
        <v>54</v>
      </c>
      <c r="B86" s="25" t="s">
        <v>57</v>
      </c>
      <c r="C86" s="26"/>
      <c r="D86" s="26"/>
      <c r="E86" s="26"/>
      <c r="F86" s="26"/>
      <c r="G86" s="26"/>
      <c r="H86" s="38">
        <f>[1]Основное!$C$14*[1]Основное!H47</f>
        <v>33669.875305587564</v>
      </c>
      <c r="I86" s="10"/>
    </row>
    <row r="87" spans="1:13" ht="15">
      <c r="A87" s="36" t="s">
        <v>56</v>
      </c>
      <c r="B87" s="25" t="s">
        <v>76</v>
      </c>
      <c r="C87" s="26"/>
      <c r="D87" s="26"/>
      <c r="E87" s="26"/>
      <c r="F87" s="26"/>
      <c r="G87" s="26"/>
      <c r="H87" s="38">
        <f>[1]Основное!$C$14*[1]Основное!H48</f>
        <v>68816.817890032806</v>
      </c>
      <c r="I87" s="10"/>
    </row>
    <row r="88" spans="1:13" ht="13.7" customHeight="1">
      <c r="A88" s="36" t="s">
        <v>58</v>
      </c>
      <c r="B88" s="55" t="s">
        <v>121</v>
      </c>
      <c r="C88" s="56"/>
      <c r="D88" s="56"/>
      <c r="E88" s="56"/>
      <c r="F88" s="56"/>
      <c r="G88" s="56"/>
      <c r="H88" s="57">
        <v>26474</v>
      </c>
      <c r="I88" s="75"/>
      <c r="J88" s="75"/>
    </row>
    <row r="89" spans="1:13" s="20" customFormat="1" ht="26.45" customHeight="1">
      <c r="A89" s="166" t="s">
        <v>122</v>
      </c>
      <c r="B89" s="166"/>
      <c r="C89" s="166"/>
      <c r="D89" s="166"/>
      <c r="E89" s="166"/>
      <c r="F89" s="166"/>
      <c r="G89" s="166"/>
      <c r="H89" s="166"/>
      <c r="I89" s="76"/>
      <c r="J89" s="76"/>
    </row>
    <row r="90" spans="1:13" s="20" customFormat="1">
      <c r="A90" s="39"/>
      <c r="B90" s="116"/>
      <c r="C90" s="116"/>
      <c r="D90" s="116"/>
      <c r="E90" s="116"/>
      <c r="F90" s="116"/>
      <c r="G90" s="116"/>
      <c r="H90" s="116"/>
      <c r="I90" s="40"/>
      <c r="J90" s="40"/>
    </row>
    <row r="91" spans="1:13" s="20" customFormat="1" ht="12.75" customHeight="1">
      <c r="A91" s="117" t="s">
        <v>59</v>
      </c>
      <c r="B91" s="117"/>
      <c r="C91" s="117"/>
      <c r="D91" s="117"/>
      <c r="E91" s="117"/>
      <c r="F91" s="117"/>
      <c r="G91" s="117"/>
      <c r="I91" s="39"/>
      <c r="J91" s="39"/>
    </row>
    <row r="92" spans="1:13" s="20" customFormat="1" ht="15">
      <c r="A92" s="35"/>
      <c r="B92" s="35"/>
      <c r="C92" s="35"/>
      <c r="D92" s="35"/>
      <c r="F92" s="47"/>
      <c r="G92" s="41" t="s">
        <v>60</v>
      </c>
      <c r="H92" s="40"/>
      <c r="I92" s="40"/>
      <c r="J92" s="40"/>
    </row>
    <row r="93" spans="1:13" s="20" customFormat="1" ht="34.5" customHeight="1">
      <c r="A93" s="96" t="s">
        <v>84</v>
      </c>
      <c r="B93" s="42" t="s">
        <v>61</v>
      </c>
      <c r="C93" s="42" t="s">
        <v>123</v>
      </c>
      <c r="D93" s="43" t="s">
        <v>62</v>
      </c>
      <c r="E93" s="89" t="s">
        <v>77</v>
      </c>
      <c r="F93" s="89" t="s">
        <v>85</v>
      </c>
      <c r="G93" s="44" t="s">
        <v>63</v>
      </c>
      <c r="H93" s="45"/>
      <c r="I93" s="46"/>
      <c r="J93" s="47"/>
      <c r="K93" s="40"/>
      <c r="L93" s="40"/>
      <c r="M93" s="40"/>
    </row>
    <row r="94" spans="1:13" s="20" customFormat="1" ht="15">
      <c r="A94" s="48">
        <v>4105.68</v>
      </c>
      <c r="B94" s="48">
        <v>17280</v>
      </c>
      <c r="C94" s="48">
        <v>17280</v>
      </c>
      <c r="D94" s="49">
        <v>18000</v>
      </c>
      <c r="E94" s="49">
        <v>20400</v>
      </c>
      <c r="F94" s="49">
        <v>12000</v>
      </c>
      <c r="G94" s="49">
        <f>SUM(A94:F94)</f>
        <v>89065.68</v>
      </c>
      <c r="H94" s="50"/>
      <c r="I94" s="51"/>
      <c r="J94" s="40"/>
      <c r="K94" s="40"/>
    </row>
    <row r="95" spans="1:13" s="20" customFormat="1" ht="15">
      <c r="A95" s="52"/>
      <c r="B95" s="52"/>
      <c r="C95" s="53"/>
      <c r="D95" s="53"/>
      <c r="E95" s="53"/>
      <c r="F95" s="53"/>
      <c r="G95" s="47"/>
      <c r="H95" s="40"/>
      <c r="I95" s="40"/>
      <c r="J95" s="40"/>
    </row>
    <row r="96" spans="1:13" s="20" customFormat="1" ht="93.75" customHeight="1">
      <c r="A96" s="101" t="s">
        <v>64</v>
      </c>
      <c r="B96" s="101"/>
      <c r="C96" s="101"/>
      <c r="D96" s="101"/>
      <c r="E96" s="101"/>
      <c r="F96" s="101"/>
      <c r="G96" s="101"/>
      <c r="H96" s="101"/>
      <c r="I96" s="77"/>
      <c r="J96" s="77"/>
      <c r="K96" s="77"/>
      <c r="L96" s="77"/>
      <c r="M96" s="77"/>
    </row>
    <row r="97" spans="1:16" ht="66.75" customHeight="1">
      <c r="A97" s="102" t="s">
        <v>65</v>
      </c>
      <c r="B97" s="102"/>
      <c r="C97" s="102"/>
      <c r="D97" s="102"/>
      <c r="E97" s="102"/>
      <c r="F97" s="102"/>
      <c r="G97" s="102"/>
      <c r="H97" s="102"/>
      <c r="I97" s="78"/>
      <c r="J97" s="78"/>
      <c r="K97" s="78"/>
      <c r="L97" s="78"/>
      <c r="M97" s="78"/>
      <c r="N97" s="78"/>
      <c r="O97" s="78"/>
      <c r="P97" s="78"/>
    </row>
    <row r="98" spans="1:1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6" ht="15">
      <c r="A99" s="103" t="s">
        <v>66</v>
      </c>
      <c r="B99" s="103"/>
      <c r="C99" s="103"/>
      <c r="D99" s="103"/>
      <c r="E99" s="103"/>
      <c r="F99" s="103"/>
      <c r="G99" s="103"/>
      <c r="H99" s="103"/>
      <c r="I99" s="79"/>
      <c r="J99" s="79"/>
      <c r="K99" s="80"/>
      <c r="L99" s="80"/>
      <c r="M99" s="80"/>
      <c r="N99" s="80"/>
      <c r="O99" s="80"/>
      <c r="P99" s="80"/>
    </row>
    <row r="100" spans="1:16" ht="15">
      <c r="A100" s="103" t="s">
        <v>67</v>
      </c>
      <c r="B100" s="103"/>
      <c r="C100" s="103"/>
      <c r="D100" s="103"/>
      <c r="E100" s="103"/>
      <c r="F100" s="103"/>
      <c r="G100" s="103"/>
      <c r="H100" s="103"/>
      <c r="I100" s="79"/>
      <c r="J100" s="79"/>
      <c r="K100" s="80"/>
      <c r="L100" s="80"/>
      <c r="M100" s="80"/>
      <c r="N100" s="80"/>
      <c r="O100" s="80"/>
      <c r="P100" s="80"/>
    </row>
    <row r="101" spans="1:16" ht="14.25">
      <c r="A101" s="104" t="s">
        <v>68</v>
      </c>
      <c r="B101" s="104"/>
      <c r="C101" s="104"/>
      <c r="D101" s="104"/>
      <c r="E101" s="104"/>
      <c r="F101" s="104"/>
      <c r="G101" s="104"/>
      <c r="H101" s="104"/>
      <c r="I101" s="81"/>
      <c r="J101" s="81"/>
      <c r="K101" s="81"/>
      <c r="L101" s="81"/>
      <c r="M101" s="81"/>
      <c r="N101" s="81"/>
      <c r="O101" s="81"/>
      <c r="P101" s="81"/>
    </row>
    <row r="102" spans="1:16" ht="15">
      <c r="A102" s="105" t="s">
        <v>69</v>
      </c>
      <c r="B102" s="105"/>
      <c r="C102" s="105"/>
      <c r="D102" s="105"/>
      <c r="E102" s="105"/>
      <c r="F102" s="105"/>
      <c r="G102" s="105"/>
      <c r="H102" s="105"/>
      <c r="I102" s="82"/>
      <c r="J102" s="82"/>
      <c r="K102" s="83"/>
      <c r="L102" s="83"/>
      <c r="M102" s="83"/>
      <c r="N102" s="83"/>
      <c r="O102" s="83"/>
      <c r="P102" s="83"/>
    </row>
    <row r="103" spans="1:16" ht="15">
      <c r="A103" s="100" t="s">
        <v>70</v>
      </c>
      <c r="B103" s="100"/>
      <c r="C103" s="100"/>
      <c r="D103" s="100"/>
      <c r="E103" s="100"/>
      <c r="F103" s="100"/>
      <c r="G103" s="100"/>
      <c r="H103" s="100"/>
      <c r="I103" s="84"/>
      <c r="J103" s="84"/>
      <c r="K103" s="85"/>
      <c r="L103" s="85"/>
      <c r="M103" s="85"/>
      <c r="N103" s="85"/>
      <c r="O103" s="85"/>
      <c r="P103" s="85"/>
    </row>
  </sheetData>
  <mergeCells count="50">
    <mergeCell ref="A28:H28"/>
    <mergeCell ref="A30:H30"/>
    <mergeCell ref="C34:D34"/>
    <mergeCell ref="A1:H1"/>
    <mergeCell ref="A2:H2"/>
    <mergeCell ref="A3:H3"/>
    <mergeCell ref="E5:H7"/>
    <mergeCell ref="A17:H17"/>
    <mergeCell ref="F21:F23"/>
    <mergeCell ref="A33:H33"/>
    <mergeCell ref="A56:B56"/>
    <mergeCell ref="C56:G56"/>
    <mergeCell ref="A19:H19"/>
    <mergeCell ref="B20:F20"/>
    <mergeCell ref="A21:C23"/>
    <mergeCell ref="D21:D23"/>
    <mergeCell ref="E21:E23"/>
    <mergeCell ref="A35:B35"/>
    <mergeCell ref="C35:G35"/>
    <mergeCell ref="G21:G23"/>
    <mergeCell ref="M15:X15"/>
    <mergeCell ref="A36:B50"/>
    <mergeCell ref="C46:G46"/>
    <mergeCell ref="C48:G48"/>
    <mergeCell ref="A52:H52"/>
    <mergeCell ref="A54:H54"/>
    <mergeCell ref="H21:H23"/>
    <mergeCell ref="E34:F34"/>
    <mergeCell ref="A25:H25"/>
    <mergeCell ref="A26:H26"/>
    <mergeCell ref="A57:B59"/>
    <mergeCell ref="C57:G57"/>
    <mergeCell ref="C58:G58"/>
    <mergeCell ref="C59:G59"/>
    <mergeCell ref="A62:H62"/>
    <mergeCell ref="A64:H64"/>
    <mergeCell ref="A66:G66"/>
    <mergeCell ref="B67:G67"/>
    <mergeCell ref="B74:G74"/>
    <mergeCell ref="B75:G75"/>
    <mergeCell ref="B90:H90"/>
    <mergeCell ref="A91:G91"/>
    <mergeCell ref="A89:H89"/>
    <mergeCell ref="A103:H103"/>
    <mergeCell ref="A96:H96"/>
    <mergeCell ref="A97:H97"/>
    <mergeCell ref="A99:H99"/>
    <mergeCell ref="A100:H100"/>
    <mergeCell ref="A101:H101"/>
    <mergeCell ref="A102:H102"/>
  </mergeCells>
  <phoneticPr fontId="0" type="noConversion"/>
  <hyperlinks>
    <hyperlink ref="B67" r:id="rId1" display="blgorod@rambler.ru,"/>
    <hyperlink ref="B66" r:id="rId2" display="blgorod@rambler.ru,"/>
    <hyperlink ref="A101" r:id="rId3" display="blgorod@rambler.ru,"/>
  </hyperlinks>
  <pageMargins left="0.75" right="0.75" top="1" bottom="1" header="0.5" footer="0.5"/>
  <pageSetup paperSize="9" scale="61" orientation="portrait" verticalDpi="0" r:id="rId4"/>
  <headerFooter alignWithMargins="0"/>
  <rowBreaks count="1" manualBreakCount="1">
    <brk id="62" max="7" man="1"/>
  </rowBreaks>
  <colBreaks count="1" manualBreakCount="1">
    <brk id="8" max="1048575" man="1"/>
  </col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2021-03-31T05:41:45Z</dcterms:modified>
</cp:coreProperties>
</file>