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D82" i="3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5"/>
  <c r="H47"/>
  <c r="H46"/>
  <c r="H38"/>
  <c r="H37"/>
  <c r="H36"/>
  <c r="H39"/>
  <c r="G24"/>
  <c r="H24"/>
  <c r="F24"/>
</calcChain>
</file>

<file path=xl/sharedStrings.xml><?xml version="1.0" encoding="utf-8"?>
<sst xmlns="http://schemas.openxmlformats.org/spreadsheetml/2006/main" count="113" uniqueCount="109">
  <si>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</si>
  <si>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</si>
  <si>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</si>
  <si>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</si>
  <si>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</si>
  <si>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</si>
  <si>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</si>
  <si>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</si>
  <si>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</si>
  <si>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</si>
  <si>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</si>
  <si>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</si>
  <si>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</si>
  <si>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</si>
  <si>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</si>
  <si>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</si>
  <si>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</si>
  <si>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</si>
  <si>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</si>
  <si>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</si>
  <si>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</si>
  <si>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</si>
  <si>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</si>
  <si>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</si>
  <si>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</si>
  <si>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</si>
  <si>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</si>
  <si>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</si>
  <si>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</si>
  <si>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</si>
  <si>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</si>
  <si>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</si>
  <si>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</si>
  <si>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</si>
  <si>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</si>
  <si>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</si>
  <si>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</si>
  <si>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</si>
  <si>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</si>
  <si>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</si>
  <si>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</si>
  <si>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</si>
  <si>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</si>
  <si>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</si>
  <si>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</si>
  <si>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</si>
  <si>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</si>
  <si>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</si>
  <si>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</si>
  <si>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</si>
  <si>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</si>
  <si>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</si>
  <si>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</si>
  <si>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</si>
  <si>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</si>
  <si>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</si>
  <si>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</si>
  <si>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</si>
  <si>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</si>
  <si>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</si>
  <si>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</si>
  <si>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</si>
  <si>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</si>
  <si>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</si>
  <si>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</si>
  <si>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</si>
  <si>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</si>
  <si>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</si>
  <si>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</si>
  <si>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</si>
  <si>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</si>
  <si>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</si>
  <si>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</si>
  <si>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</si>
  <si>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Сервисно-техническое обслуживание общедомовых приборов учёта</t>
  </si>
  <si>
    <t>16</t>
  </si>
  <si>
    <t xml:space="preserve"> об исполнении договора управления жилым домом №23 по ул.Успенка</t>
  </si>
  <si>
    <t xml:space="preserve">Адрес дома - Успенка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</si>
  <si>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</si>
  <si>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- 9316 кв. м</t>
  </si>
  <si>
    <t>Общая площадь квартир - 6255,95 кв.м.</t>
  </si>
  <si>
    <t>Количество этажей - 9</t>
  </si>
  <si>
    <t>Количество подъездов - 3</t>
  </si>
  <si>
    <t>Количество квартир - 107</t>
  </si>
  <si>
    <t>11,32 руб/м²</t>
  </si>
  <si>
    <t>Площадь подъезда - 1227,4 кв. м</t>
  </si>
  <si>
    <t>1,72 руб/м²</t>
  </si>
  <si>
    <t>Площадь подвала - 869,2 кв. м</t>
  </si>
  <si>
    <t>Площадь кровли - 1040 кв. м</t>
  </si>
  <si>
    <t>Площадь газона - 600 кв. м</t>
  </si>
  <si>
    <t>В таблице №1 приведено движение денежных средств по статье содержание и текущий ремонт  по лицевому счету дома №23 по ул.Успенка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</si>
  <si>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-42107 руб. (перерасход)</t>
  </si>
  <si>
    <r>
      <t xml:space="preserve">Задолженность населения за жку на 31.12.2020г. составляет 86924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</si>
  <si>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(Таблица №2). </t>
  </si>
  <si>
    <t>ул.Успенка д.23</t>
  </si>
  <si>
    <t>Смена вентилей и клапанов, сгонов у трубопроводов</t>
  </si>
  <si>
    <t>Замена светильников, автоматических выключателей, проводов</t>
  </si>
  <si>
    <t>Ремонт межпанельных швов кв.№№ 66, 71, 1</t>
  </si>
  <si>
    <t>В ходе плановых осмотров, а также на основании обращений собственников помещений жилого дома №31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</si>
  <si>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</si>
  <si>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Замена электрооборудования (лампы, выключатель)</t>
  </si>
  <si>
    <t>Работы общестроительные (ремонт полов, мус. Контейнеров, смена стёкол)</t>
  </si>
  <si>
    <t>Нормативная численность обслуживающего персонала  - 2,6 чел</t>
  </si>
  <si>
    <t>Сумма, руб.</t>
  </si>
  <si>
    <t>Тех. Освидетельствование, страхование лифтов</t>
  </si>
  <si>
    <t>Аренда  помещений под ЖЭУ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</si>
  <si>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</si>
  <si>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</si>
  <si>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ООО "Империал"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</si>
</sst>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59">
    <xf numFmtId="0" fontId="0" fillId="0" borderId="0" xfId="0"/>
    <xf numFmtId="0" fontId="3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1" fillId="2" borderId="0" xfId="2" applyFont="1" applyFill="1" applyAlignment="1"/>
    <xf numFmtId="0" fontId="12" fillId="2" borderId="0" xfId="2" applyFont="1" applyFill="1" applyAlignment="1"/>
    <xf numFmtId="0" fontId="14" fillId="2" borderId="0" xfId="2" applyFont="1" applyFill="1">
      <alignment horizontal="left"/>
    </xf>
    <xf numFmtId="0" fontId="14" fillId="2" borderId="0" xfId="2" applyFont="1" applyFill="1" applyAlignment="1">
      <alignment horizontal="center"/>
    </xf>
    <xf numFmtId="0" fontId="15" fillId="2" borderId="0" xfId="2" applyFont="1" applyFill="1">
      <alignment horizontal="left"/>
    </xf>
    <xf numFmtId="0" fontId="16" fillId="2" borderId="0" xfId="2" applyFont="1" applyFill="1">
      <alignment horizontal="left"/>
    </xf>
    <xf numFmtId="2" fontId="6" fillId="2" borderId="1" xfId="2" applyNumberFormat="1" applyFont="1" applyFill="1" applyBorder="1" applyAlignment="1">
      <alignment vertical="center"/>
    </xf>
    <xf numFmtId="2" fontId="6" fillId="2" borderId="2" xfId="2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7" fillId="3" borderId="0" xfId="2" applyFont="1" applyFill="1">
      <alignment horizontal="left"/>
    </xf>
    <xf numFmtId="0" fontId="4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6" fillId="2" borderId="0" xfId="2" applyFont="1" applyFill="1" applyBorder="1">
      <alignment horizontal="left"/>
    </xf>
    <xf numFmtId="0" fontId="14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1" fontId="6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5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4" fillId="2" borderId="3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6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6" fillId="2" borderId="0" xfId="2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/>
    <xf numFmtId="2" fontId="9" fillId="2" borderId="3" xfId="0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 wrapText="1"/>
    </xf>
    <xf numFmtId="2" fontId="15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7" fillId="3" borderId="1" xfId="2" applyFont="1" applyFill="1" applyBorder="1" applyAlignment="1"/>
    <xf numFmtId="0" fontId="7" fillId="3" borderId="2" xfId="2" applyFont="1" applyFill="1" applyBorder="1" applyAlignment="1"/>
    <xf numFmtId="1" fontId="7" fillId="3" borderId="3" xfId="2" applyNumberFormat="1" applyFont="1" applyFill="1" applyBorder="1" applyAlignment="1">
      <alignment horizontal="right"/>
    </xf>
    <xf numFmtId="0" fontId="6" fillId="2" borderId="0" xfId="2" applyFont="1" applyFill="1" applyAlignment="1">
      <alignment horizontal="left" wrapText="1"/>
    </xf>
    <xf numFmtId="0" fontId="3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4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horizontal="left"/>
    </xf>
    <xf numFmtId="1" fontId="14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3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2" fontId="6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2" borderId="2" xfId="2" applyFont="1" applyFill="1" applyBorder="1" applyAlignment="1">
      <alignment horizontal="left" wrapText="1"/>
    </xf>
    <xf numFmtId="0" fontId="14" fillId="2" borderId="0" xfId="2" applyFont="1" applyFill="1" applyBorder="1" applyAlignment="1"/>
    <xf numFmtId="0" fontId="7" fillId="3" borderId="0" xfId="2" applyFont="1" applyFill="1" applyAlignment="1">
      <alignment horizontal="left" wrapText="1"/>
    </xf>
    <xf numFmtId="2" fontId="21" fillId="2" borderId="3" xfId="2" applyNumberFormat="1" applyFont="1" applyFill="1" applyBorder="1" applyAlignment="1">
      <alignment horizontal="center"/>
    </xf>
    <xf numFmtId="0" fontId="22" fillId="2" borderId="0" xfId="2" applyFont="1" applyFill="1" applyAlignment="1">
      <alignment horizontal="left"/>
    </xf>
    <xf numFmtId="0" fontId="9" fillId="2" borderId="3" xfId="0" applyFont="1" applyFill="1" applyBorder="1"/>
    <xf numFmtId="2" fontId="4" fillId="2" borderId="0" xfId="0" applyNumberFormat="1" applyFont="1" applyFill="1" applyBorder="1"/>
    <xf numFmtId="1" fontId="4" fillId="2" borderId="0" xfId="0" applyNumberFormat="1" applyFont="1" applyFill="1"/>
    <xf numFmtId="0" fontId="7" fillId="3" borderId="4" xfId="2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22" fillId="2" borderId="0" xfId="2" applyFont="1" applyFill="1">
      <alignment horizontal="left"/>
    </xf>
    <xf numFmtId="0" fontId="6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14" fillId="2" borderId="1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left" wrapText="1"/>
    </xf>
    <xf numFmtId="0" fontId="23" fillId="2" borderId="0" xfId="2" applyFont="1" applyFill="1" applyAlignment="1">
      <alignment horizontal="left" wrapText="1"/>
    </xf>
    <xf numFmtId="0" fontId="15" fillId="2" borderId="12" xfId="2" applyFont="1" applyFill="1" applyBorder="1" applyAlignment="1">
      <alignment horizontal="left"/>
    </xf>
    <xf numFmtId="0" fontId="15" fillId="2" borderId="1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left"/>
    </xf>
    <xf numFmtId="0" fontId="6" fillId="2" borderId="0" xfId="2" applyFont="1" applyFill="1" applyAlignment="1">
      <alignment horizontal="left" wrapText="1"/>
    </xf>
    <xf numFmtId="0" fontId="25" fillId="3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2" fontId="28" fillId="2" borderId="0" xfId="1" applyNumberFormat="1" applyFont="1" applyFill="1" applyAlignment="1" applyProtection="1">
      <alignment horizontal="center"/>
    </xf>
    <xf numFmtId="0" fontId="16" fillId="2" borderId="0" xfId="2" applyFont="1" applyFill="1" applyBorder="1" applyAlignment="1">
      <alignment horizontal="right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14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0" fontId="15" fillId="2" borderId="0" xfId="2" applyFont="1" applyFill="1">
      <alignment horizontal="left"/>
    </xf>
    <xf numFmtId="0" fontId="1" fillId="0" borderId="6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5" fillId="2" borderId="15" xfId="2" applyNumberFormat="1" applyFont="1" applyFill="1" applyBorder="1" applyAlignment="1">
      <alignment horizontal="left" vertical="top" wrapText="1"/>
    </xf>
    <xf numFmtId="0" fontId="14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2">
          <cell r="C32">
            <v>6255.95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" style="59" customWidth="1"/>
    <col min="2" max="2" width="12.42578125" style="59" customWidth="1"/>
    <col min="3" max="3" width="15.42578125" style="59" customWidth="1"/>
    <col min="4" max="4" width="12" style="59" customWidth="1"/>
    <col min="5" max="5" width="15.140625" style="59" customWidth="1"/>
    <col min="6" max="6" width="16.7109375" style="59" customWidth="1"/>
    <col min="7" max="7" width="21" style="59" customWidth="1"/>
    <col min="8" max="8" width="13.140625" style="59" customWidth="1"/>
    <col min="9" max="9" width="9.140625" style="59"/>
    <col min="10" max="10" width="7" style="59" customWidth="1"/>
    <col min="11" max="16384" width="9.140625" style="59"/>
  </cols>
  <sheetData>
    <row r="1" spans="1:17" ht="18">
      <c r="A1" s="130" t="s">
        <v>0</v>
      </c>
      <c r="B1" s="130"/>
      <c r="C1" s="130"/>
      <c r="D1" s="130"/>
      <c r="E1" s="130"/>
      <c r="F1" s="130"/>
      <c r="G1" s="130"/>
      <c r="H1" s="130"/>
      <c r="I1" s="58"/>
      <c r="J1" s="58"/>
      <c r="K1" s="58"/>
      <c r="L1" s="58"/>
      <c r="M1" s="58"/>
      <c r="N1" s="58"/>
      <c r="O1" s="58"/>
      <c r="P1" s="58"/>
    </row>
    <row r="2" spans="1:17" ht="18">
      <c r="A2" s="130" t="s">
        <v>76</v>
      </c>
      <c r="B2" s="130"/>
      <c r="C2" s="130"/>
      <c r="D2" s="130"/>
      <c r="E2" s="130"/>
      <c r="F2" s="130"/>
      <c r="G2" s="130"/>
      <c r="H2" s="130"/>
      <c r="I2" s="58"/>
      <c r="J2" s="58"/>
      <c r="K2" s="58"/>
      <c r="L2" s="58"/>
      <c r="M2" s="58"/>
      <c r="N2" s="58"/>
      <c r="O2" s="58"/>
      <c r="P2" s="58"/>
    </row>
    <row r="3" spans="1:17" ht="18">
      <c r="A3" s="131" t="s">
        <v>1</v>
      </c>
      <c r="B3" s="131"/>
      <c r="C3" s="131"/>
      <c r="D3" s="131"/>
      <c r="E3" s="131"/>
      <c r="F3" s="131"/>
      <c r="G3" s="131"/>
      <c r="H3" s="131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61" customFormat="1" ht="14.25" customHeight="1">
      <c r="A5" s="2" t="s">
        <v>77</v>
      </c>
      <c r="B5" s="2"/>
      <c r="C5" s="2"/>
      <c r="D5" s="2"/>
      <c r="E5" s="132" t="s">
        <v>78</v>
      </c>
      <c r="F5" s="132"/>
      <c r="G5" s="132"/>
      <c r="H5" s="132"/>
      <c r="I5" s="60"/>
      <c r="J5" s="60"/>
      <c r="K5" s="81"/>
      <c r="L5" s="81"/>
      <c r="M5" s="81"/>
      <c r="N5" s="81"/>
      <c r="O5" s="81"/>
      <c r="P5" s="81"/>
      <c r="Q5" s="81"/>
    </row>
    <row r="6" spans="1:17" s="61" customFormat="1" ht="14.25">
      <c r="A6" s="2" t="s">
        <v>2</v>
      </c>
      <c r="B6" s="2"/>
      <c r="C6" s="2"/>
      <c r="D6" s="2"/>
      <c r="E6" s="132"/>
      <c r="F6" s="132"/>
      <c r="G6" s="132"/>
      <c r="H6" s="132"/>
      <c r="I6" s="60"/>
      <c r="J6" s="60"/>
      <c r="K6" s="81"/>
      <c r="L6" s="81"/>
      <c r="M6" s="81"/>
      <c r="N6" s="81"/>
      <c r="O6" s="81"/>
      <c r="P6" s="81"/>
      <c r="Q6" s="81"/>
    </row>
    <row r="7" spans="1:17" s="61" customFormat="1" ht="29.25" customHeight="1">
      <c r="A7" s="2" t="s">
        <v>79</v>
      </c>
      <c r="B7" s="2"/>
      <c r="C7" s="2"/>
      <c r="D7" s="2"/>
      <c r="E7" s="132"/>
      <c r="F7" s="132"/>
      <c r="G7" s="132"/>
      <c r="H7" s="132"/>
      <c r="I7" s="60"/>
      <c r="J7" s="60"/>
      <c r="K7" s="81"/>
      <c r="L7" s="81"/>
      <c r="M7" s="81"/>
      <c r="N7" s="81"/>
      <c r="O7" s="81"/>
      <c r="P7" s="81"/>
      <c r="Q7" s="81"/>
    </row>
    <row r="8" spans="1:17" s="61" customFormat="1" ht="14.25">
      <c r="A8" s="2" t="s">
        <v>80</v>
      </c>
      <c r="B8" s="2"/>
      <c r="C8" s="2"/>
      <c r="D8" s="2"/>
      <c r="E8" s="3"/>
      <c r="F8" s="3"/>
      <c r="G8" s="3"/>
      <c r="H8" s="3"/>
      <c r="I8" s="57"/>
      <c r="J8" s="57"/>
      <c r="K8" s="81"/>
      <c r="L8" s="81"/>
      <c r="M8" s="81"/>
      <c r="N8" s="81"/>
      <c r="O8" s="81"/>
      <c r="P8" s="81"/>
      <c r="Q8" s="81"/>
    </row>
    <row r="9" spans="1:17" s="61" customFormat="1" ht="14.25">
      <c r="A9" s="2" t="s">
        <v>81</v>
      </c>
      <c r="B9" s="2"/>
      <c r="C9" s="2"/>
      <c r="D9" s="2"/>
      <c r="E9" s="84" t="s">
        <v>3</v>
      </c>
      <c r="F9" s="3"/>
      <c r="G9" s="3"/>
      <c r="H9" s="3"/>
      <c r="I9" s="60"/>
      <c r="J9" s="60"/>
      <c r="K9" s="81"/>
      <c r="L9" s="81"/>
      <c r="M9" s="81"/>
      <c r="N9" s="81"/>
      <c r="O9" s="81"/>
      <c r="P9" s="81"/>
      <c r="Q9" s="81"/>
    </row>
    <row r="10" spans="1:17" s="61" customFormat="1" ht="14.25">
      <c r="A10" s="2" t="s">
        <v>82</v>
      </c>
      <c r="B10" s="2"/>
      <c r="C10" s="2"/>
      <c r="D10" s="2"/>
      <c r="E10" s="4"/>
      <c r="F10" s="84"/>
      <c r="G10" s="84"/>
      <c r="H10" s="84"/>
      <c r="I10" s="57"/>
      <c r="J10" s="57"/>
      <c r="K10" s="81"/>
      <c r="L10" s="81"/>
      <c r="M10" s="81"/>
      <c r="N10" s="81"/>
      <c r="O10" s="81"/>
      <c r="P10" s="81"/>
      <c r="Q10" s="81"/>
    </row>
    <row r="11" spans="1:17" s="61" customFormat="1" ht="14.25">
      <c r="A11" s="2" t="s">
        <v>83</v>
      </c>
      <c r="B11" s="2"/>
      <c r="C11" s="2"/>
      <c r="D11" s="2"/>
      <c r="E11" s="5" t="s">
        <v>4</v>
      </c>
      <c r="F11" s="5"/>
      <c r="G11" s="5" t="s">
        <v>84</v>
      </c>
      <c r="H11" s="4"/>
      <c r="I11" s="2"/>
      <c r="J11" s="2"/>
      <c r="K11" s="81"/>
      <c r="L11" s="81"/>
      <c r="M11" s="81"/>
      <c r="N11" s="81"/>
      <c r="O11" s="81"/>
      <c r="P11" s="81"/>
      <c r="Q11" s="81"/>
    </row>
    <row r="12" spans="1:17" s="61" customFormat="1" ht="14.25">
      <c r="A12" s="2" t="s">
        <v>85</v>
      </c>
      <c r="B12" s="2"/>
      <c r="C12" s="2"/>
      <c r="D12" s="2"/>
      <c r="E12" s="5" t="s">
        <v>5</v>
      </c>
      <c r="F12" s="5"/>
      <c r="G12" s="5" t="s">
        <v>86</v>
      </c>
      <c r="H12" s="4"/>
      <c r="I12" s="2"/>
      <c r="J12" s="2"/>
      <c r="K12" s="81"/>
      <c r="L12" s="81"/>
      <c r="M12" s="81"/>
      <c r="N12" s="81"/>
      <c r="O12" s="81"/>
      <c r="P12" s="81"/>
      <c r="Q12" s="81"/>
    </row>
    <row r="13" spans="1:17" s="61" customFormat="1" ht="14.25">
      <c r="A13" s="2" t="s">
        <v>87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1"/>
      <c r="L13" s="81"/>
      <c r="M13" s="81"/>
      <c r="N13" s="81"/>
      <c r="O13" s="81"/>
      <c r="P13" s="81"/>
      <c r="Q13" s="81"/>
    </row>
    <row r="14" spans="1:17" s="61" customFormat="1" ht="14.25">
      <c r="A14" s="2" t="s">
        <v>88</v>
      </c>
      <c r="B14" s="2"/>
      <c r="C14" s="2"/>
      <c r="D14" s="2"/>
      <c r="E14" s="5"/>
      <c r="F14" s="5"/>
      <c r="G14" s="5"/>
      <c r="H14" s="4"/>
      <c r="I14" s="2"/>
      <c r="J14" s="2"/>
      <c r="K14" s="81"/>
      <c r="L14" s="81"/>
      <c r="M14" s="81"/>
      <c r="N14" s="81"/>
      <c r="O14" s="81"/>
      <c r="P14" s="81"/>
      <c r="Q14" s="81"/>
    </row>
    <row r="15" spans="1:17" s="61" customFormat="1" ht="14.25">
      <c r="A15" s="2" t="s">
        <v>89</v>
      </c>
      <c r="B15" s="2"/>
      <c r="C15" s="2"/>
      <c r="D15" s="2"/>
      <c r="E15" s="5"/>
      <c r="F15" s="5"/>
      <c r="G15" s="5"/>
      <c r="H15" s="4"/>
      <c r="I15" s="2"/>
      <c r="J15" s="2"/>
      <c r="K15" s="81"/>
      <c r="L15" s="81"/>
      <c r="M15" s="81"/>
      <c r="N15" s="81"/>
      <c r="O15" s="81"/>
      <c r="P15" s="81"/>
      <c r="Q15" s="81"/>
    </row>
    <row r="16" spans="1:17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19" t="s">
        <v>90</v>
      </c>
      <c r="B17" s="119"/>
      <c r="C17" s="119"/>
      <c r="D17" s="119"/>
      <c r="E17" s="119"/>
      <c r="F17" s="119"/>
      <c r="G17" s="119"/>
      <c r="H17" s="119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36" t="s">
        <v>8</v>
      </c>
      <c r="B19" s="136"/>
      <c r="C19" s="136"/>
      <c r="D19" s="136"/>
      <c r="E19" s="136"/>
      <c r="F19" s="136"/>
      <c r="G19" s="136"/>
      <c r="H19" s="136"/>
      <c r="I19" s="62"/>
      <c r="J19" s="62"/>
    </row>
    <row r="20" spans="1:15" ht="15">
      <c r="A20" s="10"/>
      <c r="B20" s="137"/>
      <c r="C20" s="137"/>
      <c r="D20" s="137"/>
      <c r="E20" s="137"/>
      <c r="F20" s="137"/>
      <c r="G20" s="10"/>
      <c r="H20" s="11" t="s">
        <v>9</v>
      </c>
      <c r="I20" s="11"/>
    </row>
    <row r="21" spans="1:15" s="61" customFormat="1" ht="15" customHeight="1">
      <c r="A21" s="138" t="s">
        <v>10</v>
      </c>
      <c r="B21" s="139"/>
      <c r="C21" s="140"/>
      <c r="D21" s="133" t="s">
        <v>11</v>
      </c>
      <c r="E21" s="133" t="s">
        <v>12</v>
      </c>
      <c r="F21" s="133" t="s">
        <v>13</v>
      </c>
      <c r="G21" s="149" t="s">
        <v>14</v>
      </c>
      <c r="H21" s="149" t="s">
        <v>15</v>
      </c>
      <c r="I21" s="63"/>
    </row>
    <row r="22" spans="1:15" s="61" customFormat="1" ht="15" customHeight="1">
      <c r="A22" s="141"/>
      <c r="B22" s="142"/>
      <c r="C22" s="143"/>
      <c r="D22" s="134"/>
      <c r="E22" s="134"/>
      <c r="F22" s="134"/>
      <c r="G22" s="150"/>
      <c r="H22" s="150"/>
      <c r="I22" s="63"/>
    </row>
    <row r="23" spans="1:15" s="61" customFormat="1" ht="100.5" customHeight="1">
      <c r="A23" s="144"/>
      <c r="B23" s="145"/>
      <c r="C23" s="146"/>
      <c r="D23" s="135"/>
      <c r="E23" s="135"/>
      <c r="F23" s="135"/>
      <c r="G23" s="150"/>
      <c r="H23" s="150"/>
      <c r="I23" s="63"/>
    </row>
    <row r="24" spans="1:15" s="64" customFormat="1" ht="14.25">
      <c r="A24" s="12"/>
      <c r="B24" s="13"/>
      <c r="C24" s="80">
        <v>1194768</v>
      </c>
      <c r="D24" s="14">
        <v>1189645</v>
      </c>
      <c r="E24" s="14">
        <v>20019.599999999999</v>
      </c>
      <c r="F24" s="15">
        <f>D24-C24</f>
        <v>-5123</v>
      </c>
      <c r="G24" s="16">
        <f>H55</f>
        <v>1192623.6954941486</v>
      </c>
      <c r="H24" s="17">
        <f>D24+E24-G24</f>
        <v>17040.904505851446</v>
      </c>
      <c r="J24" s="65"/>
    </row>
    <row r="25" spans="1:15" s="64" customFormat="1" ht="52.15" customHeight="1">
      <c r="A25" s="152" t="s">
        <v>91</v>
      </c>
      <c r="B25" s="152"/>
      <c r="C25" s="152"/>
      <c r="D25" s="152"/>
      <c r="E25" s="152"/>
      <c r="F25" s="152"/>
      <c r="G25" s="152"/>
      <c r="H25" s="152"/>
      <c r="J25" s="65"/>
    </row>
    <row r="26" spans="1:15" s="64" customFormat="1" ht="27.2" customHeight="1">
      <c r="A26" s="153" t="s">
        <v>92</v>
      </c>
      <c r="B26" s="153"/>
      <c r="C26" s="153"/>
      <c r="D26" s="153"/>
      <c r="E26" s="153"/>
      <c r="F26" s="153"/>
      <c r="G26" s="153"/>
      <c r="H26" s="153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4" t="s">
        <v>93</v>
      </c>
      <c r="B28" s="154"/>
      <c r="C28" s="154"/>
      <c r="D28" s="154"/>
      <c r="E28" s="154"/>
      <c r="F28" s="154"/>
      <c r="G28" s="154"/>
      <c r="H28" s="154"/>
      <c r="I28" s="2"/>
      <c r="J28" s="2"/>
    </row>
    <row r="29" spans="1:15" ht="14.25">
      <c r="A29" s="5"/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5" t="s">
        <v>16</v>
      </c>
      <c r="B30" s="155"/>
      <c r="C30" s="155"/>
      <c r="D30" s="155"/>
      <c r="E30" s="155"/>
      <c r="F30" s="155"/>
      <c r="G30" s="155"/>
      <c r="H30" s="155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28" t="s">
        <v>18</v>
      </c>
      <c r="B33" s="128"/>
      <c r="C33" s="128"/>
      <c r="D33" s="128"/>
      <c r="E33" s="128"/>
      <c r="F33" s="128"/>
      <c r="G33" s="128"/>
      <c r="H33" s="128"/>
      <c r="I33" s="83"/>
      <c r="J33" s="83"/>
    </row>
    <row r="34" spans="1:18" s="19" customFormat="1">
      <c r="A34" s="20"/>
      <c r="B34" s="21"/>
      <c r="C34" s="124"/>
      <c r="D34" s="124"/>
      <c r="E34" s="151"/>
      <c r="F34" s="151"/>
      <c r="G34" s="21"/>
      <c r="H34" s="22" t="s">
        <v>19</v>
      </c>
      <c r="I34" s="22"/>
    </row>
    <row r="35" spans="1:18" s="19" customFormat="1" ht="15.75">
      <c r="A35" s="147" t="s">
        <v>20</v>
      </c>
      <c r="B35" s="148"/>
      <c r="C35" s="99" t="s">
        <v>21</v>
      </c>
      <c r="D35" s="100"/>
      <c r="E35" s="100"/>
      <c r="F35" s="100"/>
      <c r="G35" s="101"/>
      <c r="H35" s="23" t="s">
        <v>22</v>
      </c>
      <c r="L35" s="118"/>
      <c r="M35" s="118"/>
      <c r="N35" s="118"/>
      <c r="O35" s="118"/>
      <c r="P35" s="118"/>
      <c r="Q35" s="118"/>
      <c r="R35" s="118"/>
    </row>
    <row r="36" spans="1:18" s="19" customFormat="1" ht="15" customHeight="1">
      <c r="A36" s="102" t="s">
        <v>94</v>
      </c>
      <c r="B36" s="103"/>
      <c r="C36" s="92" t="s">
        <v>95</v>
      </c>
      <c r="D36" s="93"/>
      <c r="E36" s="93"/>
      <c r="F36" s="93"/>
      <c r="G36" s="108"/>
      <c r="H36" s="87">
        <f>2548+1811+1488+1207+2447</f>
        <v>9501</v>
      </c>
      <c r="L36" s="118"/>
      <c r="M36" s="118"/>
      <c r="N36" s="118"/>
      <c r="O36" s="118"/>
      <c r="P36" s="118"/>
      <c r="Q36" s="118"/>
      <c r="R36" s="118"/>
    </row>
    <row r="37" spans="1:18" s="19" customFormat="1" ht="15" customHeight="1">
      <c r="A37" s="104"/>
      <c r="B37" s="105"/>
      <c r="C37" s="24" t="s">
        <v>96</v>
      </c>
      <c r="D37" s="82"/>
      <c r="E37" s="82"/>
      <c r="F37" s="82"/>
      <c r="G37" s="82"/>
      <c r="H37" s="87">
        <f>1244+834+1164</f>
        <v>3242</v>
      </c>
      <c r="L37" s="86"/>
      <c r="M37" s="86"/>
      <c r="N37" s="86"/>
      <c r="O37" s="86"/>
      <c r="P37" s="86"/>
      <c r="Q37" s="86"/>
      <c r="R37" s="86"/>
    </row>
    <row r="38" spans="1:18" s="19" customFormat="1" ht="15" customHeight="1">
      <c r="A38" s="104"/>
      <c r="B38" s="105"/>
      <c r="C38" s="24" t="s">
        <v>97</v>
      </c>
      <c r="D38" s="25"/>
      <c r="E38" s="25"/>
      <c r="F38" s="25"/>
      <c r="G38" s="25"/>
      <c r="H38" s="37">
        <f>28080+25280</f>
        <v>53360</v>
      </c>
      <c r="L38" s="86"/>
      <c r="M38" s="86"/>
      <c r="N38" s="86"/>
      <c r="O38" s="86"/>
      <c r="P38" s="86"/>
      <c r="Q38" s="86"/>
      <c r="R38" s="86"/>
    </row>
    <row r="39" spans="1:18" s="19" customFormat="1" ht="15" customHeight="1">
      <c r="A39" s="106"/>
      <c r="B39" s="107"/>
      <c r="C39" s="24"/>
      <c r="D39" s="25"/>
      <c r="E39" s="25"/>
      <c r="F39" s="25"/>
      <c r="G39" s="25"/>
      <c r="H39" s="36">
        <f>SUM(SUM(H36:H38))</f>
        <v>66103</v>
      </c>
      <c r="K39" s="88"/>
      <c r="L39" s="86"/>
      <c r="M39" s="86"/>
      <c r="N39" s="86"/>
      <c r="O39" s="86"/>
      <c r="P39" s="86"/>
      <c r="Q39" s="86"/>
      <c r="R39" s="86"/>
    </row>
    <row r="40" spans="1:18">
      <c r="A40" s="27"/>
      <c r="B40" s="27"/>
      <c r="C40" s="27"/>
      <c r="D40" s="27"/>
      <c r="E40" s="28"/>
      <c r="F40" s="28"/>
      <c r="G40" s="28"/>
      <c r="H40" s="28"/>
      <c r="I40" s="28"/>
      <c r="J40" s="28"/>
    </row>
    <row r="41" spans="1:18" ht="42.75" customHeight="1">
      <c r="A41" s="119" t="s">
        <v>98</v>
      </c>
      <c r="B41" s="119"/>
      <c r="C41" s="119"/>
      <c r="D41" s="119"/>
      <c r="E41" s="119"/>
      <c r="F41" s="119"/>
      <c r="G41" s="119"/>
      <c r="H41" s="119"/>
      <c r="I41" s="60"/>
      <c r="J41" s="60"/>
    </row>
    <row r="42" spans="1:18">
      <c r="A42" s="27"/>
      <c r="B42" s="27"/>
      <c r="C42" s="27"/>
      <c r="D42" s="27"/>
      <c r="E42" s="28"/>
      <c r="F42" s="28"/>
      <c r="G42" s="28"/>
      <c r="H42" s="28"/>
      <c r="I42" s="28"/>
      <c r="J42" s="28"/>
    </row>
    <row r="43" spans="1:18" ht="33" customHeight="1">
      <c r="A43" s="129" t="s">
        <v>99</v>
      </c>
      <c r="B43" s="129"/>
      <c r="C43" s="129"/>
      <c r="D43" s="129"/>
      <c r="E43" s="129"/>
      <c r="F43" s="129"/>
      <c r="G43" s="129"/>
      <c r="H43" s="129"/>
      <c r="I43" s="66"/>
      <c r="J43" s="66"/>
    </row>
    <row r="44" spans="1:18" ht="15">
      <c r="A44" s="29"/>
      <c r="B44" s="29"/>
      <c r="C44" s="29"/>
      <c r="D44" s="29"/>
      <c r="E44" s="29"/>
      <c r="F44" s="29"/>
      <c r="G44" s="29"/>
      <c r="H44" s="67" t="s">
        <v>23</v>
      </c>
      <c r="J44" s="29"/>
    </row>
    <row r="45" spans="1:18" ht="15.75">
      <c r="A45" s="99" t="s">
        <v>20</v>
      </c>
      <c r="B45" s="101"/>
      <c r="C45" s="99" t="s">
        <v>21</v>
      </c>
      <c r="D45" s="100"/>
      <c r="E45" s="100"/>
      <c r="F45" s="100"/>
      <c r="G45" s="101"/>
      <c r="H45" s="23" t="s">
        <v>22</v>
      </c>
      <c r="I45" s="29"/>
      <c r="J45" s="29"/>
    </row>
    <row r="46" spans="1:18" ht="15" customHeight="1">
      <c r="A46" s="102" t="s">
        <v>94</v>
      </c>
      <c r="B46" s="103"/>
      <c r="C46" s="92" t="s">
        <v>100</v>
      </c>
      <c r="D46" s="93"/>
      <c r="E46" s="93"/>
      <c r="F46" s="93"/>
      <c r="G46" s="108"/>
      <c r="H46" s="26">
        <f>1519+721+493+480+645</f>
        <v>3858</v>
      </c>
      <c r="I46" s="29"/>
      <c r="J46" s="29"/>
    </row>
    <row r="47" spans="1:18" ht="15.6" customHeight="1">
      <c r="A47" s="104"/>
      <c r="B47" s="105"/>
      <c r="C47" s="92" t="s">
        <v>101</v>
      </c>
      <c r="D47" s="93"/>
      <c r="E47" s="93"/>
      <c r="F47" s="93"/>
      <c r="G47" s="108"/>
      <c r="H47" s="26">
        <f>1439+564+425+836</f>
        <v>3264</v>
      </c>
      <c r="I47" s="29"/>
      <c r="J47" s="29"/>
    </row>
    <row r="48" spans="1:18" ht="14.25">
      <c r="A48" s="106"/>
      <c r="B48" s="107"/>
      <c r="C48" s="125" t="s">
        <v>24</v>
      </c>
      <c r="D48" s="126"/>
      <c r="E48" s="126"/>
      <c r="F48" s="126"/>
      <c r="G48" s="127"/>
      <c r="H48" s="37">
        <v>3835</v>
      </c>
      <c r="I48" s="28"/>
      <c r="J48" s="28"/>
      <c r="M48" s="89"/>
    </row>
    <row r="49" spans="1:18">
      <c r="A49" s="27"/>
      <c r="B49" s="27"/>
      <c r="C49" s="27"/>
      <c r="D49" s="27"/>
      <c r="E49" s="28"/>
      <c r="F49" s="28"/>
      <c r="G49" s="28"/>
      <c r="H49" s="28"/>
      <c r="I49" s="28"/>
      <c r="J49" s="28"/>
    </row>
    <row r="50" spans="1:18">
      <c r="A50" s="81" t="s">
        <v>102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  <row r="51" spans="1:18" ht="18" customHeight="1">
      <c r="A51" s="109" t="s">
        <v>70</v>
      </c>
      <c r="B51" s="109"/>
      <c r="C51" s="109"/>
      <c r="D51" s="109"/>
      <c r="E51" s="109"/>
      <c r="F51" s="109"/>
      <c r="G51" s="109"/>
      <c r="H51" s="109"/>
      <c r="I51" s="30"/>
      <c r="J51" s="30"/>
    </row>
    <row r="52" spans="1:18" ht="12.2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</row>
    <row r="53" spans="1:18" ht="15.75">
      <c r="A53" s="136" t="s">
        <v>25</v>
      </c>
      <c r="B53" s="136"/>
      <c r="C53" s="136"/>
      <c r="D53" s="136"/>
      <c r="E53" s="136"/>
      <c r="F53" s="136"/>
      <c r="G53" s="136"/>
      <c r="H53" s="136"/>
      <c r="I53" s="62"/>
      <c r="J53" s="62"/>
    </row>
    <row r="54" spans="1:18" ht="15.75">
      <c r="A54" s="9"/>
      <c r="B54" s="9"/>
      <c r="C54" s="9"/>
      <c r="D54" s="9"/>
      <c r="E54" s="9"/>
      <c r="F54" s="9"/>
      <c r="G54" s="9"/>
      <c r="H54" s="67" t="s">
        <v>26</v>
      </c>
      <c r="J54" s="9"/>
    </row>
    <row r="55" spans="1:18" ht="15.75">
      <c r="A55" s="110" t="s">
        <v>27</v>
      </c>
      <c r="B55" s="110"/>
      <c r="C55" s="110"/>
      <c r="D55" s="110"/>
      <c r="E55" s="110"/>
      <c r="F55" s="110"/>
      <c r="G55" s="111"/>
      <c r="H55" s="31">
        <f>SUM(H63:H76)+H57+H62</f>
        <v>1192623.6954941486</v>
      </c>
      <c r="I55" s="68"/>
      <c r="J55" s="68"/>
    </row>
    <row r="56" spans="1:18" ht="15">
      <c r="A56" s="32" t="s">
        <v>28</v>
      </c>
      <c r="B56" s="112" t="s">
        <v>29</v>
      </c>
      <c r="C56" s="113"/>
      <c r="D56" s="113"/>
      <c r="E56" s="113"/>
      <c r="F56" s="113"/>
      <c r="G56" s="114"/>
      <c r="H56" s="33" t="s">
        <v>103</v>
      </c>
      <c r="I56" s="34"/>
    </row>
    <row r="57" spans="1:18" ht="15.75">
      <c r="A57" s="35" t="s">
        <v>30</v>
      </c>
      <c r="B57" s="24" t="s">
        <v>31</v>
      </c>
      <c r="C57" s="25"/>
      <c r="D57" s="25"/>
      <c r="E57" s="25"/>
      <c r="F57" s="25"/>
      <c r="G57" s="25"/>
      <c r="H57" s="36">
        <f>SUM(H58:H61)</f>
        <v>32998.839261076508</v>
      </c>
      <c r="I57" s="10"/>
      <c r="K57" s="69"/>
    </row>
    <row r="58" spans="1:18" ht="15">
      <c r="A58" s="35"/>
      <c r="B58" s="24" t="s">
        <v>32</v>
      </c>
      <c r="C58" s="25"/>
      <c r="D58" s="25"/>
      <c r="E58" s="25"/>
      <c r="F58" s="25"/>
      <c r="G58" s="25"/>
      <c r="H58" s="37">
        <f>1750+1618</f>
        <v>3368</v>
      </c>
      <c r="I58" s="10"/>
    </row>
    <row r="59" spans="1:18" ht="15">
      <c r="A59" s="35"/>
      <c r="B59" s="92" t="s">
        <v>33</v>
      </c>
      <c r="C59" s="93"/>
      <c r="D59" s="93"/>
      <c r="E59" s="93"/>
      <c r="F59" s="25"/>
      <c r="G59" s="25"/>
      <c r="H59" s="37">
        <f>3856</f>
        <v>3856</v>
      </c>
      <c r="I59" s="10"/>
    </row>
    <row r="60" spans="1:18" ht="15">
      <c r="A60" s="35"/>
      <c r="B60" s="92" t="s">
        <v>71</v>
      </c>
      <c r="C60" s="93"/>
      <c r="D60" s="93"/>
      <c r="E60" s="93"/>
      <c r="F60" s="93"/>
      <c r="G60" s="108"/>
      <c r="H60" s="37">
        <f>1609</f>
        <v>1609</v>
      </c>
      <c r="I60" s="10"/>
    </row>
    <row r="61" spans="1:18" ht="47.25" customHeight="1">
      <c r="A61" s="35"/>
      <c r="B61" s="94" t="s">
        <v>67</v>
      </c>
      <c r="C61" s="95"/>
      <c r="D61" s="95"/>
      <c r="E61" s="95"/>
      <c r="F61" s="95"/>
      <c r="G61" s="95"/>
      <c r="H61" s="37">
        <f>[1]Основное!C32*[1]Основное!H35</f>
        <v>24165.839261076508</v>
      </c>
      <c r="I61" s="10"/>
    </row>
    <row r="62" spans="1:18" ht="26.45" customHeight="1">
      <c r="A62" s="35" t="s">
        <v>34</v>
      </c>
      <c r="B62" s="156" t="s">
        <v>35</v>
      </c>
      <c r="C62" s="157"/>
      <c r="D62" s="157"/>
      <c r="E62" s="157"/>
      <c r="F62" s="157"/>
      <c r="G62" s="158"/>
      <c r="H62" s="37">
        <f>25280+28080+3835+[1]Основное!H37*[1]Основное!C32</f>
        <v>61424.603221229147</v>
      </c>
      <c r="I62" s="10"/>
      <c r="L62" s="81"/>
      <c r="M62" s="81"/>
      <c r="N62" s="81"/>
      <c r="O62" s="81"/>
      <c r="P62" s="81"/>
      <c r="Q62" s="81"/>
      <c r="R62" s="81"/>
    </row>
    <row r="63" spans="1:18" ht="15">
      <c r="A63" s="35" t="s">
        <v>36</v>
      </c>
      <c r="B63" s="24" t="s">
        <v>37</v>
      </c>
      <c r="C63" s="25"/>
      <c r="D63" s="25"/>
      <c r="E63" s="25"/>
      <c r="F63" s="25"/>
      <c r="G63" s="25"/>
      <c r="H63" s="37">
        <f>[1]Основное!$C$32*[1]Основное!H36</f>
        <v>4894.2638220887447</v>
      </c>
      <c r="I63" s="10"/>
      <c r="L63" s="81"/>
      <c r="M63" s="81"/>
      <c r="N63" s="81"/>
      <c r="O63" s="81"/>
      <c r="P63" s="81"/>
      <c r="Q63" s="81"/>
      <c r="R63" s="81"/>
    </row>
    <row r="64" spans="1:18" ht="15">
      <c r="A64" s="35" t="s">
        <v>38</v>
      </c>
      <c r="B64" s="24" t="s">
        <v>39</v>
      </c>
      <c r="C64" s="25"/>
      <c r="D64" s="25"/>
      <c r="E64" s="25"/>
      <c r="F64" s="25"/>
      <c r="G64" s="25"/>
      <c r="H64" s="37">
        <f>[1]Основное!$C$32*[1]Основное!H38</f>
        <v>54009.386220808032</v>
      </c>
      <c r="I64" s="10"/>
      <c r="K64" s="81"/>
      <c r="L64" s="81"/>
      <c r="M64" s="81"/>
      <c r="N64" s="81"/>
      <c r="O64" s="81"/>
      <c r="P64" s="81"/>
      <c r="Q64" s="81"/>
      <c r="R64" s="81"/>
    </row>
    <row r="65" spans="1:23" ht="15">
      <c r="A65" s="35" t="s">
        <v>40</v>
      </c>
      <c r="B65" s="24" t="s">
        <v>68</v>
      </c>
      <c r="C65" s="25"/>
      <c r="D65" s="25"/>
      <c r="E65" s="25"/>
      <c r="F65" s="25"/>
      <c r="G65" s="25"/>
      <c r="H65" s="37">
        <f>[1]Основное!$C$32*[1]Основное!H39</f>
        <v>6703.0800611267487</v>
      </c>
      <c r="I65" s="10"/>
      <c r="K65" s="81"/>
      <c r="L65" s="81"/>
      <c r="M65" s="81"/>
      <c r="N65" s="81"/>
      <c r="O65" s="81"/>
      <c r="P65" s="81"/>
      <c r="Q65" s="81"/>
      <c r="R65" s="81"/>
    </row>
    <row r="66" spans="1:23" ht="15">
      <c r="A66" s="35" t="s">
        <v>41</v>
      </c>
      <c r="B66" s="24" t="s">
        <v>72</v>
      </c>
      <c r="C66" s="25"/>
      <c r="D66" s="25"/>
      <c r="E66" s="25"/>
      <c r="F66" s="25"/>
      <c r="G66" s="25"/>
      <c r="H66" s="37">
        <f>[1]Основное!$C$32*[1]Основное!H40</f>
        <v>42003.796178199853</v>
      </c>
      <c r="I66" s="10"/>
      <c r="K66" s="81"/>
      <c r="L66" s="81"/>
      <c r="M66" s="81"/>
      <c r="N66" s="81"/>
      <c r="O66" s="81"/>
      <c r="P66" s="81"/>
      <c r="Q66" s="81"/>
    </row>
    <row r="67" spans="1:23" ht="15">
      <c r="A67" s="35" t="s">
        <v>42</v>
      </c>
      <c r="B67" s="24" t="s">
        <v>44</v>
      </c>
      <c r="C67" s="25"/>
      <c r="D67" s="25"/>
      <c r="E67" s="25"/>
      <c r="F67" s="25"/>
      <c r="G67" s="25"/>
      <c r="H67" s="37">
        <f>[1]Основное!$C$32*[1]Основное!H41</f>
        <v>201519.2257899541</v>
      </c>
      <c r="I67" s="10"/>
      <c r="K67" s="81"/>
      <c r="L67" s="81"/>
      <c r="M67" s="81"/>
      <c r="N67" s="81"/>
      <c r="O67" s="81"/>
      <c r="P67" s="81"/>
      <c r="Q67" s="81"/>
    </row>
    <row r="68" spans="1:23" ht="15">
      <c r="A68" s="35" t="s">
        <v>43</v>
      </c>
      <c r="B68" s="24" t="s">
        <v>104</v>
      </c>
      <c r="C68" s="25"/>
      <c r="D68" s="25"/>
      <c r="E68" s="25"/>
      <c r="F68" s="25"/>
      <c r="G68" s="25"/>
      <c r="H68" s="37">
        <f>[1]Основное!$C$32*[1]Основное!H42+4100*3</f>
        <v>13175.275596768473</v>
      </c>
      <c r="I68" s="10"/>
      <c r="K68" s="81"/>
      <c r="L68" s="81"/>
      <c r="M68" s="81"/>
      <c r="N68" s="81"/>
      <c r="O68" s="81"/>
      <c r="P68" s="81"/>
      <c r="Q68" s="81"/>
    </row>
    <row r="69" spans="1:23" ht="15">
      <c r="A69" s="35" t="s">
        <v>45</v>
      </c>
      <c r="B69" s="24" t="s">
        <v>74</v>
      </c>
      <c r="C69" s="25"/>
      <c r="D69" s="25"/>
      <c r="E69" s="25"/>
      <c r="F69" s="25"/>
      <c r="G69" s="25"/>
      <c r="H69" s="37">
        <f>5080+5756*11+12562</f>
        <v>80958</v>
      </c>
      <c r="I69" s="10"/>
      <c r="K69" s="81"/>
      <c r="L69" s="81"/>
      <c r="M69" s="81"/>
      <c r="N69" s="81"/>
      <c r="O69" s="81"/>
      <c r="P69" s="81"/>
      <c r="Q69" s="81"/>
    </row>
    <row r="70" spans="1:23" ht="15">
      <c r="A70" s="35" t="s">
        <v>46</v>
      </c>
      <c r="B70" s="24" t="s">
        <v>105</v>
      </c>
      <c r="C70" s="25"/>
      <c r="D70" s="25"/>
      <c r="E70" s="25"/>
      <c r="F70" s="25"/>
      <c r="G70" s="25"/>
      <c r="H70" s="37">
        <f>[1]Основное!$C$32*[1]Основное!H43</f>
        <v>25891.60542286338</v>
      </c>
      <c r="I70" s="10"/>
      <c r="K70" s="81"/>
      <c r="L70" s="81"/>
      <c r="M70" s="81"/>
      <c r="N70" s="81"/>
      <c r="O70" s="81"/>
      <c r="P70" s="81"/>
      <c r="Q70" s="81"/>
    </row>
    <row r="71" spans="1:23" ht="15">
      <c r="A71" s="35" t="s">
        <v>47</v>
      </c>
      <c r="B71" s="24" t="s">
        <v>48</v>
      </c>
      <c r="C71" s="25"/>
      <c r="D71" s="25"/>
      <c r="E71" s="25"/>
      <c r="F71" s="25"/>
      <c r="G71" s="25"/>
      <c r="H71" s="37">
        <f>[1]Основное!$C$32*[1]Основное!H44</f>
        <v>15689.965029201207</v>
      </c>
      <c r="I71" s="10"/>
      <c r="K71" s="81"/>
      <c r="L71" s="81"/>
      <c r="M71" s="81"/>
      <c r="N71" s="81"/>
      <c r="O71" s="81"/>
      <c r="P71" s="81"/>
      <c r="Q71" s="81"/>
    </row>
    <row r="72" spans="1:23" ht="15">
      <c r="A72" s="35" t="s">
        <v>49</v>
      </c>
      <c r="B72" s="24" t="s">
        <v>50</v>
      </c>
      <c r="C72" s="25"/>
      <c r="D72" s="25"/>
      <c r="E72" s="25"/>
      <c r="F72" s="25"/>
      <c r="G72" s="25"/>
      <c r="H72" s="37">
        <f>[1]Основное!$C$32*[1]Основное!H45</f>
        <v>478592.11687893415</v>
      </c>
      <c r="I72" s="10"/>
      <c r="L72" s="27"/>
      <c r="M72" s="27"/>
      <c r="N72" s="27"/>
      <c r="O72" s="27"/>
      <c r="P72" s="27"/>
    </row>
    <row r="73" spans="1:23" ht="15">
      <c r="A73" s="35" t="s">
        <v>51</v>
      </c>
      <c r="B73" s="24" t="s">
        <v>52</v>
      </c>
      <c r="C73" s="25"/>
      <c r="D73" s="25"/>
      <c r="E73" s="25"/>
      <c r="F73" s="25"/>
      <c r="G73" s="25"/>
      <c r="H73" s="37">
        <f>[1]Основное!$C$32*[1]Основное!H46</f>
        <v>128046.46467088153</v>
      </c>
      <c r="I73" s="10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</row>
    <row r="74" spans="1:23" ht="15">
      <c r="A74" s="35" t="s">
        <v>53</v>
      </c>
      <c r="B74" s="24" t="s">
        <v>54</v>
      </c>
      <c r="C74" s="25"/>
      <c r="D74" s="25"/>
      <c r="E74" s="25"/>
      <c r="F74" s="25"/>
      <c r="G74" s="25"/>
      <c r="H74" s="37">
        <f>[1]Основное!$C$32*[1]Основное!H47</f>
        <v>12783.096777477946</v>
      </c>
      <c r="I74" s="10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</row>
    <row r="75" spans="1:23" ht="15">
      <c r="A75" s="35" t="s">
        <v>55</v>
      </c>
      <c r="B75" s="24" t="s">
        <v>69</v>
      </c>
      <c r="C75" s="25"/>
      <c r="D75" s="25"/>
      <c r="E75" s="25"/>
      <c r="F75" s="25"/>
      <c r="G75" s="25"/>
      <c r="H75" s="37">
        <f>[1]Основное!$C$32*[1]Основное!H48</f>
        <v>26126.976563538941</v>
      </c>
      <c r="I75" s="10"/>
    </row>
    <row r="76" spans="1:23" ht="14.25">
      <c r="A76" s="90" t="s">
        <v>75</v>
      </c>
      <c r="B76" s="54" t="s">
        <v>106</v>
      </c>
      <c r="C76" s="55"/>
      <c r="D76" s="55"/>
      <c r="E76" s="55"/>
      <c r="F76" s="55"/>
      <c r="G76" s="55"/>
      <c r="H76" s="56">
        <v>7807</v>
      </c>
      <c r="I76" s="70"/>
      <c r="J76" s="70"/>
    </row>
    <row r="77" spans="1:23" s="19" customFormat="1" ht="26.45" customHeight="1">
      <c r="A77" s="97" t="s">
        <v>107</v>
      </c>
      <c r="B77" s="97"/>
      <c r="C77" s="97"/>
      <c r="D77" s="97"/>
      <c r="E77" s="97"/>
      <c r="F77" s="97"/>
      <c r="G77" s="97"/>
      <c r="H77" s="97"/>
      <c r="I77" s="71"/>
      <c r="J77" s="71"/>
    </row>
    <row r="78" spans="1:23" s="19" customFormat="1">
      <c r="A78" s="38"/>
      <c r="B78" s="98"/>
      <c r="C78" s="98"/>
      <c r="D78" s="98"/>
      <c r="E78" s="98"/>
      <c r="F78" s="98"/>
      <c r="G78" s="98"/>
      <c r="H78" s="98"/>
      <c r="I78" s="39"/>
      <c r="J78" s="39"/>
    </row>
    <row r="79" spans="1:23" s="19" customFormat="1" ht="15.75">
      <c r="A79" s="120" t="s">
        <v>56</v>
      </c>
      <c r="B79" s="120"/>
      <c r="C79" s="120"/>
      <c r="D79" s="120"/>
      <c r="E79" s="120"/>
      <c r="F79" s="120"/>
      <c r="G79" s="120"/>
      <c r="I79" s="38"/>
      <c r="J79" s="38"/>
    </row>
    <row r="80" spans="1:23" s="19" customFormat="1" ht="15">
      <c r="A80" s="34"/>
      <c r="B80" s="34"/>
      <c r="C80" s="34"/>
      <c r="D80" s="40" t="s">
        <v>57</v>
      </c>
      <c r="F80" s="46"/>
      <c r="H80" s="39"/>
      <c r="I80" s="39"/>
      <c r="J80" s="39"/>
    </row>
    <row r="81" spans="1:16" s="19" customFormat="1" ht="42.75">
      <c r="A81" s="91" t="s">
        <v>108</v>
      </c>
      <c r="B81" s="41" t="s">
        <v>58</v>
      </c>
      <c r="C81" s="42" t="s">
        <v>59</v>
      </c>
      <c r="D81" s="43" t="s">
        <v>60</v>
      </c>
      <c r="E81" s="44"/>
      <c r="F81" s="45"/>
      <c r="G81" s="46"/>
      <c r="H81" s="39"/>
      <c r="I81" s="39"/>
      <c r="J81" s="39"/>
    </row>
    <row r="82" spans="1:16" s="19" customFormat="1" ht="15.75">
      <c r="A82" s="47">
        <v>1539.6</v>
      </c>
      <c r="B82" s="47">
        <v>6480</v>
      </c>
      <c r="C82" s="48">
        <v>12000</v>
      </c>
      <c r="D82" s="85">
        <f>SUM(A82:C82)</f>
        <v>20019.599999999999</v>
      </c>
      <c r="E82" s="49"/>
      <c r="F82" s="50"/>
      <c r="G82" s="39"/>
      <c r="H82" s="39"/>
    </row>
    <row r="83" spans="1:16" s="19" customFormat="1" ht="15">
      <c r="A83" s="51"/>
      <c r="B83" s="51"/>
      <c r="C83" s="52"/>
      <c r="D83" s="52"/>
      <c r="E83" s="52"/>
      <c r="F83" s="52"/>
      <c r="G83" s="46"/>
      <c r="H83" s="39"/>
      <c r="I83" s="39"/>
      <c r="J83" s="39"/>
    </row>
    <row r="84" spans="1:16" s="19" customFormat="1" ht="93.2" customHeight="1">
      <c r="A84" s="121" t="s">
        <v>73</v>
      </c>
      <c r="B84" s="121"/>
      <c r="C84" s="121"/>
      <c r="D84" s="121"/>
      <c r="E84" s="121"/>
      <c r="F84" s="121"/>
      <c r="G84" s="121"/>
      <c r="H84" s="121"/>
      <c r="I84" s="72"/>
      <c r="J84" s="72"/>
      <c r="K84" s="72"/>
      <c r="L84" s="72"/>
      <c r="M84" s="72"/>
    </row>
    <row r="85" spans="1:16" ht="63.75" customHeight="1">
      <c r="A85" s="122" t="s">
        <v>61</v>
      </c>
      <c r="B85" s="122"/>
      <c r="C85" s="122"/>
      <c r="D85" s="122"/>
      <c r="E85" s="122"/>
      <c r="F85" s="122"/>
      <c r="G85" s="122"/>
      <c r="H85" s="122"/>
      <c r="I85" s="73"/>
      <c r="J85" s="73"/>
      <c r="K85" s="73"/>
      <c r="L85" s="73"/>
      <c r="M85" s="73"/>
      <c r="N85" s="73"/>
      <c r="O85" s="73"/>
      <c r="P85" s="73"/>
    </row>
    <row r="86" spans="1:1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</row>
    <row r="87" spans="1:16" ht="15">
      <c r="A87" s="117" t="s">
        <v>62</v>
      </c>
      <c r="B87" s="117"/>
      <c r="C87" s="117"/>
      <c r="D87" s="117"/>
      <c r="E87" s="117"/>
      <c r="F87" s="117"/>
      <c r="G87" s="117"/>
      <c r="H87" s="117"/>
      <c r="I87" s="74"/>
      <c r="J87" s="74"/>
      <c r="K87" s="75"/>
      <c r="L87" s="75"/>
      <c r="M87" s="75"/>
      <c r="N87" s="75"/>
      <c r="O87" s="75"/>
      <c r="P87" s="75"/>
    </row>
    <row r="88" spans="1:16" ht="15">
      <c r="A88" s="117" t="s">
        <v>63</v>
      </c>
      <c r="B88" s="117"/>
      <c r="C88" s="117"/>
      <c r="D88" s="117"/>
      <c r="E88" s="117"/>
      <c r="F88" s="117"/>
      <c r="G88" s="117"/>
      <c r="H88" s="117"/>
      <c r="I88" s="74"/>
      <c r="J88" s="74"/>
      <c r="K88" s="75"/>
      <c r="L88" s="75"/>
      <c r="M88" s="75"/>
      <c r="N88" s="75"/>
      <c r="O88" s="75"/>
      <c r="P88" s="75"/>
    </row>
    <row r="89" spans="1:16" ht="14.25">
      <c r="A89" s="123" t="s">
        <v>64</v>
      </c>
      <c r="B89" s="123"/>
      <c r="C89" s="123"/>
      <c r="D89" s="123"/>
      <c r="E89" s="123"/>
      <c r="F89" s="123"/>
      <c r="G89" s="123"/>
      <c r="H89" s="123"/>
      <c r="I89" s="76"/>
      <c r="J89" s="76"/>
      <c r="K89" s="76"/>
      <c r="L89" s="76"/>
      <c r="M89" s="76"/>
      <c r="N89" s="76"/>
      <c r="O89" s="76"/>
      <c r="P89" s="76"/>
    </row>
    <row r="90" spans="1:16" ht="15">
      <c r="A90" s="116" t="s">
        <v>65</v>
      </c>
      <c r="B90" s="116"/>
      <c r="C90" s="116"/>
      <c r="D90" s="116"/>
      <c r="E90" s="116"/>
      <c r="F90" s="116"/>
      <c r="G90" s="116"/>
      <c r="H90" s="116"/>
      <c r="I90" s="77"/>
      <c r="J90" s="77"/>
      <c r="K90" s="78"/>
      <c r="L90" s="78"/>
      <c r="M90" s="78"/>
      <c r="N90" s="78"/>
      <c r="O90" s="78"/>
      <c r="P90" s="78"/>
    </row>
    <row r="91" spans="1:16" ht="15">
      <c r="A91" s="115" t="s">
        <v>66</v>
      </c>
      <c r="B91" s="115"/>
      <c r="C91" s="115"/>
      <c r="D91" s="115"/>
      <c r="E91" s="115"/>
      <c r="F91" s="115"/>
      <c r="G91" s="115"/>
      <c r="H91" s="115"/>
      <c r="I91" s="79"/>
      <c r="J91" s="79"/>
    </row>
  </sheetData>
  <mergeCells count="54">
    <mergeCell ref="H21:H23"/>
    <mergeCell ref="E34:F34"/>
    <mergeCell ref="A25:H25"/>
    <mergeCell ref="A26:H26"/>
    <mergeCell ref="A28:H28"/>
    <mergeCell ref="A30:H30"/>
    <mergeCell ref="A21:C23"/>
    <mergeCell ref="D21:D23"/>
    <mergeCell ref="E21:E23"/>
    <mergeCell ref="A35:B35"/>
    <mergeCell ref="C35:G35"/>
    <mergeCell ref="G21:G23"/>
    <mergeCell ref="A33:H33"/>
    <mergeCell ref="A43:H43"/>
    <mergeCell ref="A1:H1"/>
    <mergeCell ref="A2:H2"/>
    <mergeCell ref="A3:H3"/>
    <mergeCell ref="E5:H7"/>
    <mergeCell ref="A17:H17"/>
    <mergeCell ref="F21:F23"/>
    <mergeCell ref="A19:H19"/>
    <mergeCell ref="B20:F20"/>
    <mergeCell ref="A84:H84"/>
    <mergeCell ref="A85:H85"/>
    <mergeCell ref="A89:H89"/>
    <mergeCell ref="C34:D34"/>
    <mergeCell ref="C48:G48"/>
    <mergeCell ref="C36:G36"/>
    <mergeCell ref="C47:G47"/>
    <mergeCell ref="A53:H53"/>
    <mergeCell ref="B62:G62"/>
    <mergeCell ref="B60:G60"/>
    <mergeCell ref="A91:H91"/>
    <mergeCell ref="A90:H90"/>
    <mergeCell ref="A88:H88"/>
    <mergeCell ref="L35:R35"/>
    <mergeCell ref="A36:B39"/>
    <mergeCell ref="L36:R36"/>
    <mergeCell ref="A41:H41"/>
    <mergeCell ref="A45:B45"/>
    <mergeCell ref="A87:H87"/>
    <mergeCell ref="A79:G79"/>
    <mergeCell ref="C45:G45"/>
    <mergeCell ref="A46:B48"/>
    <mergeCell ref="C46:G46"/>
    <mergeCell ref="A51:H51"/>
    <mergeCell ref="A55:G55"/>
    <mergeCell ref="B56:G56"/>
    <mergeCell ref="B59:E59"/>
    <mergeCell ref="B61:G61"/>
    <mergeCell ref="K73:V73"/>
    <mergeCell ref="L74:W74"/>
    <mergeCell ref="A77:H77"/>
    <mergeCell ref="B78:H78"/>
  </mergeCells>
  <phoneticPr fontId="0" type="noConversion"/>
  <hyperlinks>
    <hyperlink ref="B56" r:id="rId1" display="blgorod@rambler.ru,"/>
    <hyperlink ref="A89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1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2021-03-31T05:52:41Z</dcterms:modified>
</cp:coreProperties>
</file>